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20" windowHeight="11835" tabRatio="680" activeTab="0"/>
  </bookViews>
  <sheets>
    <sheet name="รายได้ประจำวัน" sheetId="1" r:id="rId1"/>
    <sheet name="มิ.ย.58" sheetId="2" r:id="rId2"/>
    <sheet name="มิ.ย.58 (2)" sheetId="3" state="hidden" r:id="rId3"/>
  </sheets>
  <definedNames>
    <definedName name="_xlnm.Print_Area" localSheetId="0">'รายได้ประจำวัน'!$A$1:$K$52</definedName>
  </definedNames>
  <calcPr fullCalcOnLoad="1"/>
</workbook>
</file>

<file path=xl/sharedStrings.xml><?xml version="1.0" encoding="utf-8"?>
<sst xmlns="http://schemas.openxmlformats.org/spreadsheetml/2006/main" count="187" uniqueCount="116">
  <si>
    <t>รายการภาษี</t>
  </si>
  <si>
    <t>จัดเก็บได้</t>
  </si>
  <si>
    <t>ชำระที่กรม</t>
  </si>
  <si>
    <t>รวมตั้งแต่ต้นเดือน</t>
  </si>
  <si>
    <t>เป้าหมายของเดือน</t>
  </si>
  <si>
    <t>ผลต่าง</t>
  </si>
  <si>
    <t>ร้อยละ</t>
  </si>
  <si>
    <t>รวมตั้งแต่ต้นปี</t>
  </si>
  <si>
    <t>เป้าหมายของปี</t>
  </si>
  <si>
    <t xml:space="preserve">  ก.ภาษีสุราในประเทศ</t>
  </si>
  <si>
    <t>1.  ภาษีสุรา</t>
  </si>
  <si>
    <t>3.  ภาษียาสูบ</t>
  </si>
  <si>
    <t>4.  ไพ่และเงินผลประโยชน์</t>
  </si>
  <si>
    <t>5.  ภาษีน้ำมันฯ</t>
  </si>
  <si>
    <t xml:space="preserve">  ก. ภาษีน้ำมันในประเทศ</t>
  </si>
  <si>
    <t xml:space="preserve">  ข. ภาษีน้ำมันนำเข้า</t>
  </si>
  <si>
    <t>6.  ภาษีเครื่องดื่ม</t>
  </si>
  <si>
    <t xml:space="preserve">  ก. ประเมินภาษี</t>
  </si>
  <si>
    <t xml:space="preserve">  ข. แสตมป์เครื่องดื่ม</t>
  </si>
  <si>
    <t>7.  ภาษีเครื่องไฟฟฟ้า</t>
  </si>
  <si>
    <t>8.  ภาษีรถยนต์</t>
  </si>
  <si>
    <t xml:space="preserve">  ก. ภาษีรถยนต์ในประเทศ</t>
  </si>
  <si>
    <t>9.  ภาษีเครื่องหอม</t>
  </si>
  <si>
    <t>10.  ภาษีเรือ</t>
  </si>
  <si>
    <t>11.  ภาษีสนามกอล์ฟ</t>
  </si>
  <si>
    <t>12.  ภาษีอาบน้ำ  อบและนวด</t>
  </si>
  <si>
    <t>13.  ภาษีไนท์คลับ และดิสโกเธค</t>
  </si>
  <si>
    <t>14.  ภาษีกิจการโทรคมนาคม</t>
  </si>
  <si>
    <t>15.  ภาษีรถจักรยานยนต์</t>
  </si>
  <si>
    <t xml:space="preserve">  ก. ภาษีรถจักรยานยนต์ในประเทศ</t>
  </si>
  <si>
    <t xml:space="preserve">  ข. ภาษีรถจักยานยนต์นำเข้า</t>
  </si>
  <si>
    <t>16.  ภาษีแบตเตอรี่</t>
  </si>
  <si>
    <t xml:space="preserve">  ข. ภาษีแบตเตอรี่นำเข้า</t>
  </si>
  <si>
    <t xml:space="preserve">  ก. ภาษีแบตเตอรี่ในประเทศ</t>
  </si>
  <si>
    <t>17. ภาษีเครื่องแก้ว</t>
  </si>
  <si>
    <t>2.  ภาษีเบียร์</t>
  </si>
  <si>
    <t>รวมทั้งสิ้น</t>
  </si>
  <si>
    <t xml:space="preserve">  ข.ภาษีสุรากลั่นชุมชน</t>
  </si>
  <si>
    <t>ก.  ใบอนุญาต</t>
  </si>
  <si>
    <t xml:space="preserve">     -  สุรา</t>
  </si>
  <si>
    <t xml:space="preserve">     -  ยาสูบ</t>
  </si>
  <si>
    <t xml:space="preserve">     -  ไพ่</t>
  </si>
  <si>
    <t>ข.  เบ็ดเตล็ดอื่น ใบขน ขายทอดตลาด ฯลฯ</t>
  </si>
  <si>
    <t>ค.  ค่าปรับส่งคลัง</t>
  </si>
  <si>
    <t xml:space="preserve">     -  พ.ร.บ. 27</t>
  </si>
  <si>
    <t xml:space="preserve">  ค.ภาษีสุราแช่พื้นเมือง</t>
  </si>
  <si>
    <t>รายงานผลการจัดเก็บรายได้ภาษีสรรพสามิตพื้นที่บุรีรัมย์</t>
  </si>
  <si>
    <t>สรุปข้อมูลประจำวัน</t>
  </si>
  <si>
    <t>18. รายได้เบ็ดเตล็ด</t>
  </si>
  <si>
    <t>หน่วย : บาท</t>
  </si>
  <si>
    <t>ประเภทรายได้ภาษี</t>
  </si>
  <si>
    <t>รวม</t>
  </si>
  <si>
    <t>เป้าหมาย</t>
  </si>
  <si>
    <t>สูง/ต่ำกว่าเป้าหมาย</t>
  </si>
  <si>
    <t>1. น้ำมันและผลิตภัณฑ์น้ำมัน</t>
  </si>
  <si>
    <t>2. ยาสูบ (แสตมป์ยาเส้น)</t>
  </si>
  <si>
    <t>3. สุรา</t>
  </si>
  <si>
    <t xml:space="preserve">   ก. สุรากลั่นโรงใหญ่</t>
  </si>
  <si>
    <t xml:space="preserve">   ข. สุรากลั่นชุมชน</t>
  </si>
  <si>
    <t xml:space="preserve">   ค. สุราแช่พื้นเมือง-ผลไม้</t>
  </si>
  <si>
    <t xml:space="preserve">   ง. ไวน์</t>
  </si>
  <si>
    <t>4. รถยนต์</t>
  </si>
  <si>
    <t>5. เครื่องดื่ม</t>
  </si>
  <si>
    <t xml:space="preserve">   ก. แสตมป์เครื่องดื่ม</t>
  </si>
  <si>
    <t xml:space="preserve">   ข. จุกจีบจดทะเบียน</t>
  </si>
  <si>
    <t xml:space="preserve">   ค. เครื่องขายเครื่องดื่ม (รวมชำระที่อื่น)</t>
  </si>
  <si>
    <t xml:space="preserve">   ง. น้ำผลไม้ น้ำพืช น้ำผัก</t>
  </si>
  <si>
    <t xml:space="preserve">6. เครื่องไฟฟ้า </t>
  </si>
  <si>
    <t>7. รถจักรยานยนต์</t>
  </si>
  <si>
    <t>8. แบตเตอรี่</t>
  </si>
  <si>
    <t>9. สนามม้า</t>
  </si>
  <si>
    <t>10. สนามกอล์ฟ</t>
  </si>
  <si>
    <t>11. ผลิตภัณฑ์เครื่องหอมฯ</t>
  </si>
  <si>
    <t>12. ไนท์คลับและดิสโก้เธค</t>
  </si>
  <si>
    <t>13. สถานอาบน้ำหรืออบตัวและนวด</t>
  </si>
  <si>
    <t>14. รายได้เบ็ดเตล็ด</t>
  </si>
  <si>
    <t xml:space="preserve">   ก. ใบอนุญาต</t>
  </si>
  <si>
    <t xml:space="preserve">       - สุรา</t>
  </si>
  <si>
    <t xml:space="preserve">       - ยาสูบ</t>
  </si>
  <si>
    <t xml:space="preserve">       - ไพ่</t>
  </si>
  <si>
    <t xml:space="preserve">   ข. เบ็ดเตล็ดอื่น ใบขน ขายทอดตลาด ฯลฯ</t>
  </si>
  <si>
    <t xml:space="preserve">   ค. ค่าปรับส่งคลัง</t>
  </si>
  <si>
    <t xml:space="preserve">       - พ.ร.บ. 27</t>
  </si>
  <si>
    <t xml:space="preserve">  ข. ภาษีรถยนต์ดัดแปลง</t>
  </si>
  <si>
    <t xml:space="preserve">    13.2 เงินเพิ่ม</t>
  </si>
  <si>
    <t xml:space="preserve">    13.1 ค่าเบี้ยปรับ</t>
  </si>
  <si>
    <t xml:space="preserve">  ค. น้ำพื้ชผักผลไม้(ไม่ผ่านเกณฑ์)</t>
  </si>
  <si>
    <t xml:space="preserve">  ง. ภาษีจุกจีบจดทะเบียน</t>
  </si>
  <si>
    <t xml:space="preserve">  จ. ภาษีเครื่องขายเครื่องดื่ม</t>
  </si>
  <si>
    <t xml:space="preserve">     จ.1 เบี้ยปรับเงินเพิ่ม</t>
  </si>
  <si>
    <t xml:space="preserve">  ฉ. ภาษีเครื่องดื่มนำเข้า</t>
  </si>
  <si>
    <t xml:space="preserve">                                         bbb</t>
  </si>
  <si>
    <t>ประจำเดือน  มิถุนาย  2558</t>
  </si>
  <si>
    <t xml:space="preserve">   2 มิ.ย 58</t>
  </si>
  <si>
    <t xml:space="preserve">   3 มิ.ย 58</t>
  </si>
  <si>
    <t xml:space="preserve">   4 มิ.ย 58</t>
  </si>
  <si>
    <t xml:space="preserve">   5 มิ.ย 58</t>
  </si>
  <si>
    <t xml:space="preserve">   8 มิ.ย 58</t>
  </si>
  <si>
    <t xml:space="preserve">   9 มิ.ย 58</t>
  </si>
  <si>
    <t xml:space="preserve">   10 มิ.ย 58</t>
  </si>
  <si>
    <t xml:space="preserve">   11 มิ.ย 58</t>
  </si>
  <si>
    <t xml:space="preserve">   12 มิ.ย 58</t>
  </si>
  <si>
    <t xml:space="preserve">   15 มิ.ย 58</t>
  </si>
  <si>
    <t xml:space="preserve">   16 มิ.ย 58</t>
  </si>
  <si>
    <t xml:space="preserve">   17 มิ.ย 58</t>
  </si>
  <si>
    <t xml:space="preserve">   18 มิ.ย 58</t>
  </si>
  <si>
    <t xml:space="preserve">   19 มิ.ย 58</t>
  </si>
  <si>
    <t xml:space="preserve">   22 มิ.ย 58</t>
  </si>
  <si>
    <t xml:space="preserve">   23 มิ.ย 58</t>
  </si>
  <si>
    <t xml:space="preserve">   24 มิ.ย 58</t>
  </si>
  <si>
    <t xml:space="preserve">   25 มิ.ย 58</t>
  </si>
  <si>
    <t xml:space="preserve">   26 มิ.ย 58</t>
  </si>
  <si>
    <t xml:space="preserve">   29 มิ.ย 58</t>
  </si>
  <si>
    <t xml:space="preserve">   30 มิ.ย 58</t>
  </si>
  <si>
    <t>ประจำเดือน  มิถุนายน  2558</t>
  </si>
  <si>
    <t>ประจำวันที่  10  มิถุนายน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</si>
</sst>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b/>
      <sz val="14"/>
      <name val="TH SarabunPSK"/>
      <family val="2"/>
    </font>
    <font>
      <b/>
      <sz val="14"/>
      <name val="EucrosiaUPC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33" applyFont="1" applyAlignment="1">
      <alignment/>
    </xf>
    <xf numFmtId="43" fontId="54" fillId="0" borderId="10" xfId="33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3" fontId="55" fillId="0" borderId="10" xfId="33" applyFont="1" applyBorder="1" applyAlignment="1">
      <alignment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43" fontId="56" fillId="0" borderId="12" xfId="33" applyFont="1" applyBorder="1" applyAlignment="1">
      <alignment horizontal="center"/>
    </xf>
    <xf numFmtId="43" fontId="56" fillId="0" borderId="12" xfId="33" applyFont="1" applyBorder="1" applyAlignment="1">
      <alignment/>
    </xf>
    <xf numFmtId="43" fontId="55" fillId="0" borderId="12" xfId="33" applyFont="1" applyBorder="1" applyAlignment="1">
      <alignment/>
    </xf>
    <xf numFmtId="43" fontId="56" fillId="0" borderId="12" xfId="33" applyFont="1" applyBorder="1" applyAlignment="1">
      <alignment horizontal="right"/>
    </xf>
    <xf numFmtId="4" fontId="56" fillId="0" borderId="12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43" fontId="56" fillId="0" borderId="13" xfId="33" applyFont="1" applyBorder="1" applyAlignment="1">
      <alignment horizontal="center"/>
    </xf>
    <xf numFmtId="43" fontId="56" fillId="0" borderId="13" xfId="33" applyFont="1" applyBorder="1" applyAlignment="1">
      <alignment/>
    </xf>
    <xf numFmtId="43" fontId="55" fillId="0" borderId="13" xfId="33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43" fontId="56" fillId="0" borderId="14" xfId="33" applyFont="1" applyBorder="1" applyAlignment="1">
      <alignment horizontal="center"/>
    </xf>
    <xf numFmtId="43" fontId="55" fillId="0" borderId="14" xfId="33" applyFont="1" applyBorder="1" applyAlignment="1">
      <alignment/>
    </xf>
    <xf numFmtId="43" fontId="56" fillId="0" borderId="14" xfId="33" applyFont="1" applyBorder="1" applyAlignment="1">
      <alignment/>
    </xf>
    <xf numFmtId="4" fontId="56" fillId="0" borderId="14" xfId="0" applyNumberFormat="1" applyFont="1" applyBorder="1" applyAlignment="1">
      <alignment/>
    </xf>
    <xf numFmtId="2" fontId="56" fillId="0" borderId="14" xfId="0" applyNumberFormat="1" applyFont="1" applyBorder="1" applyAlignment="1">
      <alignment/>
    </xf>
    <xf numFmtId="43" fontId="55" fillId="0" borderId="10" xfId="33" applyFont="1" applyBorder="1" applyAlignment="1">
      <alignment horizontal="center"/>
    </xf>
    <xf numFmtId="43" fontId="56" fillId="0" borderId="10" xfId="33" applyFont="1" applyBorder="1" applyAlignment="1">
      <alignment/>
    </xf>
    <xf numFmtId="4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43" fontId="55" fillId="0" borderId="11" xfId="33" applyFont="1" applyBorder="1" applyAlignment="1">
      <alignment/>
    </xf>
    <xf numFmtId="4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43" fontId="56" fillId="0" borderId="15" xfId="33" applyFont="1" applyBorder="1" applyAlignment="1">
      <alignment/>
    </xf>
    <xf numFmtId="43" fontId="56" fillId="0" borderId="15" xfId="33" applyFont="1" applyBorder="1" applyAlignment="1">
      <alignment horizontal="right"/>
    </xf>
    <xf numFmtId="43" fontId="56" fillId="0" borderId="10" xfId="33" applyFont="1" applyBorder="1" applyAlignment="1">
      <alignment horizontal="right"/>
    </xf>
    <xf numFmtId="43" fontId="55" fillId="0" borderId="10" xfId="33" applyFont="1" applyBorder="1" applyAlignment="1">
      <alignment horizontal="right"/>
    </xf>
    <xf numFmtId="43" fontId="55" fillId="0" borderId="11" xfId="33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43" fontId="7" fillId="0" borderId="10" xfId="33" applyFont="1" applyBorder="1" applyAlignment="1">
      <alignment/>
    </xf>
    <xf numFmtId="43" fontId="7" fillId="0" borderId="10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43" fontId="10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0" borderId="12" xfId="33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/>
    </xf>
    <xf numFmtId="43" fontId="7" fillId="0" borderId="13" xfId="33" applyFont="1" applyBorder="1" applyAlignment="1">
      <alignment/>
    </xf>
    <xf numFmtId="0" fontId="10" fillId="0" borderId="17" xfId="0" applyFont="1" applyBorder="1" applyAlignment="1">
      <alignment/>
    </xf>
    <xf numFmtId="43" fontId="7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43" fontId="11" fillId="0" borderId="10" xfId="33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3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3" applyFont="1" applyBorder="1" applyAlignment="1">
      <alignment/>
    </xf>
    <xf numFmtId="43" fontId="8" fillId="0" borderId="11" xfId="33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0" xfId="33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9" fillId="0" borderId="13" xfId="33" applyFont="1" applyBorder="1" applyAlignment="1">
      <alignment/>
    </xf>
    <xf numFmtId="43" fontId="9" fillId="0" borderId="12" xfId="33" applyFont="1" applyBorder="1" applyAlignment="1">
      <alignment/>
    </xf>
    <xf numFmtId="43" fontId="53" fillId="0" borderId="0" xfId="0" applyNumberFormat="1" applyFont="1" applyAlignment="1">
      <alignment/>
    </xf>
    <xf numFmtId="43" fontId="58" fillId="0" borderId="12" xfId="33" applyFont="1" applyBorder="1" applyAlignment="1">
      <alignment/>
    </xf>
    <xf numFmtId="43" fontId="59" fillId="0" borderId="10" xfId="33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60" fillId="0" borderId="10" xfId="33" applyFont="1" applyBorder="1" applyAlignment="1">
      <alignment/>
    </xf>
    <xf numFmtId="43" fontId="58" fillId="0" borderId="13" xfId="33" applyFont="1" applyBorder="1" applyAlignment="1">
      <alignment/>
    </xf>
    <xf numFmtId="43" fontId="58" fillId="0" borderId="14" xfId="33" applyFont="1" applyBorder="1" applyAlignment="1">
      <alignment horizontal="right"/>
    </xf>
    <xf numFmtId="43" fontId="58" fillId="0" borderId="14" xfId="33" applyFont="1" applyBorder="1" applyAlignment="1">
      <alignment horizontal="center"/>
    </xf>
    <xf numFmtId="43" fontId="60" fillId="0" borderId="10" xfId="33" applyFont="1" applyBorder="1" applyAlignment="1">
      <alignment horizontal="center"/>
    </xf>
    <xf numFmtId="43" fontId="58" fillId="0" borderId="12" xfId="33" applyFont="1" applyBorder="1" applyAlignment="1">
      <alignment horizontal="center"/>
    </xf>
    <xf numFmtId="43" fontId="58" fillId="0" borderId="13" xfId="33" applyFont="1" applyBorder="1" applyAlignment="1">
      <alignment horizontal="center"/>
    </xf>
    <xf numFmtId="43" fontId="58" fillId="0" borderId="10" xfId="33" applyFont="1" applyBorder="1" applyAlignment="1">
      <alignment/>
    </xf>
    <xf numFmtId="43" fontId="58" fillId="0" borderId="14" xfId="33" applyFont="1" applyBorder="1" applyAlignment="1">
      <alignment/>
    </xf>
    <xf numFmtId="43" fontId="60" fillId="0" borderId="11" xfId="33" applyFont="1" applyBorder="1" applyAlignment="1">
      <alignment/>
    </xf>
    <xf numFmtId="0" fontId="7" fillId="0" borderId="17" xfId="0" applyFont="1" applyBorder="1" applyAlignment="1">
      <alignment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20" xfId="0" applyFont="1" applyBorder="1" applyAlignment="1">
      <alignment horizontal="center"/>
    </xf>
    <xf numFmtId="43" fontId="53" fillId="0" borderId="19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2" zoomScaleSheetLayoutView="82" zoomScalePageLayoutView="0" workbookViewId="0" topLeftCell="A1">
      <selection activeCell="I10" sqref="I10"/>
    </sheetView>
  </sheetViews>
  <sheetFormatPr defaultColWidth="9.140625" defaultRowHeight="15"/>
  <cols>
    <col min="1" max="1" width="30.421875" style="1" customWidth="1"/>
    <col min="2" max="2" width="13.421875" style="1" customWidth="1"/>
    <col min="3" max="3" width="15.140625" style="1" customWidth="1"/>
    <col min="4" max="4" width="15.7109375" style="1" customWidth="1"/>
    <col min="5" max="5" width="16.7109375" style="1" customWidth="1"/>
    <col min="6" max="6" width="15.8515625" style="1" customWidth="1"/>
    <col min="7" max="7" width="12.00390625" style="1" customWidth="1"/>
    <col min="8" max="8" width="15.8515625" style="2" customWidth="1"/>
    <col min="9" max="9" width="16.8515625" style="2" customWidth="1"/>
    <col min="10" max="10" width="14.7109375" style="1" customWidth="1"/>
    <col min="11" max="11" width="8.421875" style="1" customWidth="1"/>
    <col min="12" max="12" width="16.421875" style="37" customWidth="1"/>
    <col min="13" max="13" width="16.7109375" style="36" customWidth="1"/>
    <col min="14" max="16384" width="9.00390625" style="1" customWidth="1"/>
  </cols>
  <sheetData>
    <row r="1" spans="1:12" ht="27.75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6"/>
    </row>
    <row r="2" spans="1:12" ht="27.75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6"/>
    </row>
    <row r="3" spans="1:12" ht="24" customHeight="1">
      <c r="A3" s="99" t="s">
        <v>115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</row>
    <row r="4" spans="1:13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4" t="s">
        <v>5</v>
      </c>
      <c r="K4" s="4" t="s">
        <v>6</v>
      </c>
      <c r="L4" s="84" t="s">
        <v>7</v>
      </c>
      <c r="M4" s="85" t="s">
        <v>4</v>
      </c>
    </row>
    <row r="5" spans="1:13" ht="24">
      <c r="A5" s="6" t="s">
        <v>10</v>
      </c>
      <c r="B5" s="10">
        <f>SUM(B6:B8)</f>
        <v>61270.64</v>
      </c>
      <c r="C5" s="10">
        <f>SUM(C6:C8)</f>
        <v>0</v>
      </c>
      <c r="D5" s="10">
        <f>SUM(D6:D8)</f>
        <v>25511325.22</v>
      </c>
      <c r="E5" s="10">
        <f>SUM(E6:E8)</f>
        <v>186852000</v>
      </c>
      <c r="F5" s="10">
        <f>D5-E5</f>
        <v>-161340674.78</v>
      </c>
      <c r="G5" s="10">
        <f>F5*100/E5</f>
        <v>-86.34677433476763</v>
      </c>
      <c r="H5" s="10">
        <f>SUM(H6:H8)</f>
        <v>1742325694.28</v>
      </c>
      <c r="I5" s="10">
        <f>SUM(I6:I8)</f>
        <v>1976945000</v>
      </c>
      <c r="J5" s="11">
        <f>H5-I5</f>
        <v>-234619305.72000003</v>
      </c>
      <c r="K5" s="12">
        <f>J5*100/I5</f>
        <v>-11.867771016391455</v>
      </c>
      <c r="L5" s="86">
        <f>SUM(L6:L8)</f>
        <v>1716814369.06</v>
      </c>
      <c r="M5" s="86">
        <f>SUM(M6:M8)</f>
        <v>1790093000</v>
      </c>
    </row>
    <row r="6" spans="1:13" ht="24">
      <c r="A6" s="7" t="s">
        <v>9</v>
      </c>
      <c r="B6" s="13">
        <v>0</v>
      </c>
      <c r="C6" s="13">
        <v>0</v>
      </c>
      <c r="D6" s="13">
        <v>24868800</v>
      </c>
      <c r="E6" s="14">
        <v>185000000</v>
      </c>
      <c r="F6" s="14">
        <f aca="true" t="shared" si="0" ref="F6:F51">D6-E6</f>
        <v>-160131200</v>
      </c>
      <c r="G6" s="14">
        <f>F6*100/E6</f>
        <v>-86.5574054054054</v>
      </c>
      <c r="H6" s="38">
        <f aca="true" t="shared" si="1" ref="H6:H52">L6+D6</f>
        <v>1727194680</v>
      </c>
      <c r="I6" s="16">
        <f>E6+M6</f>
        <v>1960000000</v>
      </c>
      <c r="J6" s="17">
        <f>H6-I6</f>
        <v>-232805320</v>
      </c>
      <c r="K6" s="18">
        <f>J6*100/I6</f>
        <v>-11.877822448979591</v>
      </c>
      <c r="L6" s="83">
        <v>1702325880</v>
      </c>
      <c r="M6" s="83">
        <v>1775000000</v>
      </c>
    </row>
    <row r="7" spans="1:13" ht="24">
      <c r="A7" s="8" t="s">
        <v>37</v>
      </c>
      <c r="B7" s="80">
        <v>61270.64</v>
      </c>
      <c r="C7" s="19">
        <v>0</v>
      </c>
      <c r="D7" s="19">
        <v>637341.22</v>
      </c>
      <c r="E7" s="20">
        <v>1850000</v>
      </c>
      <c r="F7" s="20">
        <f t="shared" si="0"/>
        <v>-1212658.78</v>
      </c>
      <c r="G7" s="20">
        <f aca="true" t="shared" si="2" ref="G7:G51">F7*100/E7</f>
        <v>-65.54912324324324</v>
      </c>
      <c r="H7" s="38">
        <f t="shared" si="1"/>
        <v>15076582.280000001</v>
      </c>
      <c r="I7" s="16">
        <f aca="true" t="shared" si="3" ref="I7:I52">E7+M7</f>
        <v>16920000</v>
      </c>
      <c r="J7" s="22">
        <f aca="true" t="shared" si="4" ref="J7:J51">H7-I7</f>
        <v>-1843417.7199999988</v>
      </c>
      <c r="K7" s="23">
        <f aca="true" t="shared" si="5" ref="K7:K52">J7*100/I7</f>
        <v>-10.894903782505903</v>
      </c>
      <c r="L7" s="87">
        <v>14439241.06</v>
      </c>
      <c r="M7" s="87">
        <v>15070000</v>
      </c>
    </row>
    <row r="8" spans="1:13" ht="24">
      <c r="A8" s="9" t="s">
        <v>45</v>
      </c>
      <c r="B8" s="24">
        <v>0</v>
      </c>
      <c r="C8" s="24">
        <v>0</v>
      </c>
      <c r="D8" s="19">
        <v>5184</v>
      </c>
      <c r="E8" s="24">
        <v>2000</v>
      </c>
      <c r="F8" s="26">
        <f>D8-E8</f>
        <v>3184</v>
      </c>
      <c r="G8" s="26">
        <f t="shared" si="2"/>
        <v>159.2</v>
      </c>
      <c r="H8" s="38">
        <f t="shared" si="1"/>
        <v>54432</v>
      </c>
      <c r="I8" s="39">
        <f t="shared" si="3"/>
        <v>25000</v>
      </c>
      <c r="J8" s="27">
        <f t="shared" si="4"/>
        <v>29432</v>
      </c>
      <c r="K8" s="28">
        <f t="shared" si="5"/>
        <v>117.728</v>
      </c>
      <c r="L8" s="88">
        <v>49248</v>
      </c>
      <c r="M8" s="89">
        <v>23000</v>
      </c>
    </row>
    <row r="9" spans="1:13" ht="24">
      <c r="A9" s="6" t="s">
        <v>35</v>
      </c>
      <c r="B9" s="29">
        <v>0</v>
      </c>
      <c r="C9" s="29">
        <v>0</v>
      </c>
      <c r="D9" s="29">
        <v>0</v>
      </c>
      <c r="E9" s="29">
        <v>0</v>
      </c>
      <c r="F9" s="30">
        <f t="shared" si="0"/>
        <v>0</v>
      </c>
      <c r="G9" s="10" t="e">
        <f t="shared" si="2"/>
        <v>#DIV/0!</v>
      </c>
      <c r="H9" s="10">
        <f t="shared" si="1"/>
        <v>0</v>
      </c>
      <c r="I9" s="41">
        <f t="shared" si="3"/>
        <v>0</v>
      </c>
      <c r="J9" s="11">
        <f t="shared" si="4"/>
        <v>0</v>
      </c>
      <c r="K9" s="12" t="e">
        <f t="shared" si="5"/>
        <v>#DIV/0!</v>
      </c>
      <c r="L9" s="90">
        <v>0</v>
      </c>
      <c r="M9" s="90">
        <v>0</v>
      </c>
    </row>
    <row r="10" spans="1:13" ht="24">
      <c r="A10" s="6" t="s">
        <v>11</v>
      </c>
      <c r="B10" s="29">
        <v>0</v>
      </c>
      <c r="C10" s="29">
        <v>0</v>
      </c>
      <c r="D10" s="29">
        <v>0</v>
      </c>
      <c r="E10" s="29">
        <v>0</v>
      </c>
      <c r="F10" s="10">
        <f t="shared" si="0"/>
        <v>0</v>
      </c>
      <c r="G10" s="10" t="e">
        <f>F10*100/E10</f>
        <v>#DIV/0!</v>
      </c>
      <c r="H10" s="10">
        <f t="shared" si="1"/>
        <v>1600</v>
      </c>
      <c r="I10" s="41">
        <f t="shared" si="3"/>
        <v>0</v>
      </c>
      <c r="J10" s="11">
        <f t="shared" si="4"/>
        <v>1600</v>
      </c>
      <c r="K10" s="12" t="e">
        <f t="shared" si="5"/>
        <v>#DIV/0!</v>
      </c>
      <c r="L10" s="90">
        <v>1600</v>
      </c>
      <c r="M10" s="90">
        <v>0</v>
      </c>
    </row>
    <row r="11" spans="1:13" ht="24">
      <c r="A11" s="6" t="s">
        <v>12</v>
      </c>
      <c r="B11" s="29">
        <v>0</v>
      </c>
      <c r="C11" s="29">
        <v>0</v>
      </c>
      <c r="D11" s="29">
        <v>0</v>
      </c>
      <c r="E11" s="29">
        <v>0</v>
      </c>
      <c r="F11" s="10">
        <f t="shared" si="0"/>
        <v>0</v>
      </c>
      <c r="G11" s="10" t="e">
        <f t="shared" si="2"/>
        <v>#DIV/0!</v>
      </c>
      <c r="H11" s="10">
        <f t="shared" si="1"/>
        <v>0</v>
      </c>
      <c r="I11" s="41">
        <f t="shared" si="3"/>
        <v>0</v>
      </c>
      <c r="J11" s="11">
        <f t="shared" si="4"/>
        <v>0</v>
      </c>
      <c r="K11" s="12" t="e">
        <f t="shared" si="5"/>
        <v>#DIV/0!</v>
      </c>
      <c r="L11" s="90">
        <v>0</v>
      </c>
      <c r="M11" s="90">
        <v>0</v>
      </c>
    </row>
    <row r="12" spans="1:13" ht="24">
      <c r="A12" s="6" t="s">
        <v>13</v>
      </c>
      <c r="B12" s="10">
        <v>0</v>
      </c>
      <c r="C12" s="10">
        <f>SUM(C13:C14)</f>
        <v>0</v>
      </c>
      <c r="D12" s="10">
        <v>0</v>
      </c>
      <c r="E12" s="10">
        <f>SUM(E13:E14)</f>
        <v>0</v>
      </c>
      <c r="F12" s="10">
        <f t="shared" si="0"/>
        <v>0</v>
      </c>
      <c r="G12" s="10" t="e">
        <f t="shared" si="2"/>
        <v>#DIV/0!</v>
      </c>
      <c r="H12" s="10">
        <f t="shared" si="1"/>
        <v>14927.6</v>
      </c>
      <c r="I12" s="41">
        <f t="shared" si="3"/>
        <v>0</v>
      </c>
      <c r="J12" s="11">
        <f t="shared" si="4"/>
        <v>14927.6</v>
      </c>
      <c r="K12" s="12" t="e">
        <f t="shared" si="5"/>
        <v>#DIV/0!</v>
      </c>
      <c r="L12" s="86">
        <v>14927.6</v>
      </c>
      <c r="M12" s="86">
        <f>SUM(M13:M14)</f>
        <v>0</v>
      </c>
    </row>
    <row r="13" spans="1:13" ht="24">
      <c r="A13" s="7" t="s">
        <v>14</v>
      </c>
      <c r="B13" s="13">
        <v>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4" t="e">
        <f t="shared" si="2"/>
        <v>#DIV/0!</v>
      </c>
      <c r="H13" s="14">
        <f t="shared" si="1"/>
        <v>0</v>
      </c>
      <c r="I13" s="16">
        <f t="shared" si="3"/>
        <v>0</v>
      </c>
      <c r="J13" s="17">
        <f t="shared" si="4"/>
        <v>0</v>
      </c>
      <c r="K13" s="18" t="e">
        <f t="shared" si="5"/>
        <v>#DIV/0!</v>
      </c>
      <c r="L13" s="83">
        <v>0</v>
      </c>
      <c r="M13" s="83">
        <v>0</v>
      </c>
    </row>
    <row r="14" spans="1:13" ht="24">
      <c r="A14" s="9" t="s">
        <v>15</v>
      </c>
      <c r="B14" s="24">
        <v>0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6" t="e">
        <f t="shared" si="2"/>
        <v>#DIV/0!</v>
      </c>
      <c r="H14" s="38">
        <f t="shared" si="1"/>
        <v>0</v>
      </c>
      <c r="I14" s="39">
        <f t="shared" si="3"/>
        <v>0</v>
      </c>
      <c r="J14" s="27">
        <f t="shared" si="4"/>
        <v>0</v>
      </c>
      <c r="K14" s="28" t="e">
        <f t="shared" si="5"/>
        <v>#DIV/0!</v>
      </c>
      <c r="L14" s="89"/>
      <c r="M14" s="89">
        <v>0</v>
      </c>
    </row>
    <row r="15" spans="1:13" ht="24">
      <c r="A15" s="6" t="s">
        <v>16</v>
      </c>
      <c r="B15" s="10">
        <f>SUM(B16:B22)</f>
        <v>0</v>
      </c>
      <c r="C15" s="10">
        <f>SUM(C16:C22)</f>
        <v>0</v>
      </c>
      <c r="D15" s="10">
        <f>SUM(D16:D22)</f>
        <v>0</v>
      </c>
      <c r="E15" s="10">
        <f>SUM(E16:E23)</f>
        <v>140000</v>
      </c>
      <c r="F15" s="10" t="s">
        <v>91</v>
      </c>
      <c r="G15" s="10" t="e">
        <f t="shared" si="2"/>
        <v>#VALUE!</v>
      </c>
      <c r="H15" s="10">
        <f t="shared" si="1"/>
        <v>970054.66</v>
      </c>
      <c r="I15" s="41">
        <f t="shared" si="3"/>
        <v>1147000</v>
      </c>
      <c r="J15" s="11">
        <f t="shared" si="4"/>
        <v>-176945.33999999997</v>
      </c>
      <c r="K15" s="12">
        <f t="shared" si="5"/>
        <v>-15.42679511769834</v>
      </c>
      <c r="L15" s="86">
        <f>SUM(L16:L22)</f>
        <v>970054.66</v>
      </c>
      <c r="M15" s="86">
        <f>SUM(M16:M22)</f>
        <v>1007000</v>
      </c>
    </row>
    <row r="16" spans="1:13" ht="24">
      <c r="A16" s="7" t="s">
        <v>17</v>
      </c>
      <c r="B16" s="13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14" t="e">
        <f t="shared" si="2"/>
        <v>#DIV/0!</v>
      </c>
      <c r="H16" s="14">
        <f t="shared" si="1"/>
        <v>0</v>
      </c>
      <c r="I16" s="16">
        <f t="shared" si="3"/>
        <v>0</v>
      </c>
      <c r="J16" s="17">
        <f t="shared" si="4"/>
        <v>0</v>
      </c>
      <c r="K16" s="18" t="e">
        <f t="shared" si="5"/>
        <v>#DIV/0!</v>
      </c>
      <c r="L16" s="91">
        <v>0</v>
      </c>
      <c r="M16" s="91">
        <v>0</v>
      </c>
    </row>
    <row r="17" spans="1:13" ht="24">
      <c r="A17" s="8" t="s">
        <v>18</v>
      </c>
      <c r="B17" s="19">
        <v>0</v>
      </c>
      <c r="C17" s="19">
        <v>0</v>
      </c>
      <c r="D17" s="19">
        <v>0</v>
      </c>
      <c r="E17" s="19"/>
      <c r="F17" s="20">
        <f t="shared" si="0"/>
        <v>0</v>
      </c>
      <c r="G17" s="20" t="e">
        <f t="shared" si="2"/>
        <v>#DIV/0!</v>
      </c>
      <c r="H17" s="14">
        <f t="shared" si="1"/>
        <v>0</v>
      </c>
      <c r="I17" s="16">
        <f t="shared" si="3"/>
        <v>0</v>
      </c>
      <c r="J17" s="22">
        <f t="shared" si="4"/>
        <v>0</v>
      </c>
      <c r="K17" s="23" t="e">
        <f t="shared" si="5"/>
        <v>#DIV/0!</v>
      </c>
      <c r="L17" s="92"/>
      <c r="M17" s="92"/>
    </row>
    <row r="18" spans="1:13" ht="24">
      <c r="A18" s="8" t="s">
        <v>86</v>
      </c>
      <c r="B18" s="19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20" t="e">
        <f t="shared" si="2"/>
        <v>#DIV/0!</v>
      </c>
      <c r="H18" s="14">
        <f t="shared" si="1"/>
        <v>0</v>
      </c>
      <c r="I18" s="16">
        <f t="shared" si="3"/>
        <v>0</v>
      </c>
      <c r="J18" s="22">
        <f t="shared" si="4"/>
        <v>0</v>
      </c>
      <c r="K18" s="23" t="e">
        <f t="shared" si="5"/>
        <v>#DIV/0!</v>
      </c>
      <c r="L18" s="92">
        <v>0</v>
      </c>
      <c r="M18" s="92">
        <v>0</v>
      </c>
    </row>
    <row r="19" spans="1:13" ht="24">
      <c r="A19" s="8" t="s">
        <v>87</v>
      </c>
      <c r="B19" s="19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20" t="e">
        <f t="shared" si="2"/>
        <v>#DIV/0!</v>
      </c>
      <c r="H19" s="14">
        <f t="shared" si="1"/>
        <v>0</v>
      </c>
      <c r="I19" s="16">
        <f t="shared" si="3"/>
        <v>0</v>
      </c>
      <c r="J19" s="22">
        <f t="shared" si="4"/>
        <v>0</v>
      </c>
      <c r="K19" s="23" t="e">
        <f t="shared" si="5"/>
        <v>#DIV/0!</v>
      </c>
      <c r="L19" s="92">
        <v>0</v>
      </c>
      <c r="M19" s="92">
        <v>0</v>
      </c>
    </row>
    <row r="20" spans="1:13" ht="24">
      <c r="A20" s="8" t="s">
        <v>88</v>
      </c>
      <c r="B20" s="19">
        <v>0</v>
      </c>
      <c r="C20" s="19">
        <v>0</v>
      </c>
      <c r="D20" s="20">
        <v>0</v>
      </c>
      <c r="E20" s="20">
        <v>140000</v>
      </c>
      <c r="F20" s="21">
        <f t="shared" si="0"/>
        <v>-140000</v>
      </c>
      <c r="G20" s="20">
        <f t="shared" si="2"/>
        <v>-100</v>
      </c>
      <c r="H20" s="14">
        <f>L20+D20</f>
        <v>970054.66</v>
      </c>
      <c r="I20" s="16">
        <f t="shared" si="3"/>
        <v>1147000</v>
      </c>
      <c r="J20" s="22">
        <f t="shared" si="4"/>
        <v>-176945.33999999997</v>
      </c>
      <c r="K20" s="23">
        <f t="shared" si="5"/>
        <v>-15.42679511769834</v>
      </c>
      <c r="L20" s="87">
        <v>970054.66</v>
      </c>
      <c r="M20" s="87">
        <v>1007000</v>
      </c>
    </row>
    <row r="21" spans="1:13" ht="24">
      <c r="A21" s="67" t="s">
        <v>89</v>
      </c>
      <c r="B21" s="24">
        <v>0</v>
      </c>
      <c r="C21" s="24">
        <v>0</v>
      </c>
      <c r="D21" s="26">
        <v>0</v>
      </c>
      <c r="E21" s="20">
        <v>0</v>
      </c>
      <c r="F21" s="21">
        <f>D21-E21</f>
        <v>0</v>
      </c>
      <c r="G21" s="20" t="e">
        <f>F21*100/E21</f>
        <v>#DIV/0!</v>
      </c>
      <c r="H21" s="14">
        <f t="shared" si="1"/>
        <v>0</v>
      </c>
      <c r="I21" s="16">
        <f t="shared" si="3"/>
        <v>0</v>
      </c>
      <c r="J21" s="22">
        <f>H21-I21</f>
        <v>0</v>
      </c>
      <c r="K21" s="23" t="e">
        <f>J21*100/I21</f>
        <v>#DIV/0!</v>
      </c>
      <c r="L21" s="94">
        <v>0</v>
      </c>
      <c r="M21" s="94">
        <v>0</v>
      </c>
    </row>
    <row r="22" spans="1:13" ht="24">
      <c r="A22" s="9" t="s">
        <v>90</v>
      </c>
      <c r="B22" s="24">
        <v>0</v>
      </c>
      <c r="C22" s="24">
        <v>0</v>
      </c>
      <c r="D22" s="24">
        <v>0</v>
      </c>
      <c r="E22" s="24">
        <v>0</v>
      </c>
      <c r="F22" s="25">
        <f t="shared" si="0"/>
        <v>0</v>
      </c>
      <c r="G22" s="26" t="e">
        <f t="shared" si="2"/>
        <v>#DIV/0!</v>
      </c>
      <c r="H22" s="38">
        <f t="shared" si="1"/>
        <v>0</v>
      </c>
      <c r="I22" s="39">
        <f t="shared" si="3"/>
        <v>0</v>
      </c>
      <c r="J22" s="27">
        <f t="shared" si="4"/>
        <v>0</v>
      </c>
      <c r="K22" s="28" t="e">
        <f t="shared" si="5"/>
        <v>#DIV/0!</v>
      </c>
      <c r="L22" s="89">
        <v>0</v>
      </c>
      <c r="M22" s="89">
        <v>0</v>
      </c>
    </row>
    <row r="23" spans="1:13" ht="24">
      <c r="A23" s="6" t="s">
        <v>19</v>
      </c>
      <c r="B23" s="29">
        <v>0</v>
      </c>
      <c r="C23" s="29">
        <v>0</v>
      </c>
      <c r="D23" s="29">
        <v>0</v>
      </c>
      <c r="E23" s="29">
        <v>0</v>
      </c>
      <c r="F23" s="10">
        <f t="shared" si="0"/>
        <v>0</v>
      </c>
      <c r="G23" s="10" t="e">
        <f t="shared" si="2"/>
        <v>#DIV/0!</v>
      </c>
      <c r="H23" s="30">
        <f t="shared" si="1"/>
        <v>0</v>
      </c>
      <c r="I23" s="40">
        <f t="shared" si="3"/>
        <v>0</v>
      </c>
      <c r="J23" s="11">
        <f t="shared" si="4"/>
        <v>0</v>
      </c>
      <c r="K23" s="12" t="e">
        <f t="shared" si="5"/>
        <v>#DIV/0!</v>
      </c>
      <c r="L23" s="90">
        <v>0</v>
      </c>
      <c r="M23" s="90">
        <v>0</v>
      </c>
    </row>
    <row r="24" spans="1:13" ht="24">
      <c r="A24" s="6" t="s">
        <v>20</v>
      </c>
      <c r="B24" s="10">
        <v>0</v>
      </c>
      <c r="C24" s="10">
        <f>SUM(C25:C26)</f>
        <v>0</v>
      </c>
      <c r="D24" s="10">
        <v>0</v>
      </c>
      <c r="E24" s="10">
        <f>SUM(E25:E26)</f>
        <v>0</v>
      </c>
      <c r="F24" s="10">
        <f t="shared" si="0"/>
        <v>0</v>
      </c>
      <c r="G24" s="10" t="e">
        <f t="shared" si="2"/>
        <v>#DIV/0!</v>
      </c>
      <c r="H24" s="10">
        <f t="shared" si="1"/>
        <v>14580</v>
      </c>
      <c r="I24" s="40">
        <f t="shared" si="3"/>
        <v>0</v>
      </c>
      <c r="J24" s="11">
        <f>H24-I24</f>
        <v>14580</v>
      </c>
      <c r="K24" s="12" t="e">
        <f t="shared" si="5"/>
        <v>#DIV/0!</v>
      </c>
      <c r="L24" s="86">
        <f>SUM(L25:L26)</f>
        <v>14580</v>
      </c>
      <c r="M24" s="86">
        <f>SUM(M25:M26)</f>
        <v>0</v>
      </c>
    </row>
    <row r="25" spans="1:13" ht="24">
      <c r="A25" s="7" t="s">
        <v>21</v>
      </c>
      <c r="B25" s="13">
        <v>0</v>
      </c>
      <c r="C25" s="13">
        <v>0</v>
      </c>
      <c r="D25" s="14">
        <v>0</v>
      </c>
      <c r="E25" s="13">
        <v>0</v>
      </c>
      <c r="F25" s="15">
        <f t="shared" si="0"/>
        <v>0</v>
      </c>
      <c r="G25" s="14" t="e">
        <f t="shared" si="2"/>
        <v>#DIV/0!</v>
      </c>
      <c r="H25" s="14">
        <f t="shared" si="1"/>
        <v>0</v>
      </c>
      <c r="I25" s="16">
        <f t="shared" si="3"/>
        <v>0</v>
      </c>
      <c r="J25" s="17">
        <f t="shared" si="4"/>
        <v>0</v>
      </c>
      <c r="K25" s="18" t="e">
        <f t="shared" si="5"/>
        <v>#DIV/0!</v>
      </c>
      <c r="L25" s="83"/>
      <c r="M25" s="91">
        <v>0</v>
      </c>
    </row>
    <row r="26" spans="1:13" ht="24">
      <c r="A26" s="9" t="s">
        <v>83</v>
      </c>
      <c r="B26" s="24">
        <v>0</v>
      </c>
      <c r="C26" s="24">
        <v>0</v>
      </c>
      <c r="D26" s="24">
        <v>0</v>
      </c>
      <c r="E26" s="24">
        <v>0</v>
      </c>
      <c r="F26" s="25">
        <f t="shared" si="0"/>
        <v>0</v>
      </c>
      <c r="G26" s="26" t="e">
        <f t="shared" si="2"/>
        <v>#DIV/0!</v>
      </c>
      <c r="H26" s="14">
        <f t="shared" si="1"/>
        <v>14580</v>
      </c>
      <c r="I26" s="39">
        <f t="shared" si="3"/>
        <v>0</v>
      </c>
      <c r="J26" s="27">
        <f t="shared" si="4"/>
        <v>14580</v>
      </c>
      <c r="K26" s="28" t="e">
        <f t="shared" si="5"/>
        <v>#DIV/0!</v>
      </c>
      <c r="L26" s="89">
        <v>14580</v>
      </c>
      <c r="M26" s="89">
        <v>0</v>
      </c>
    </row>
    <row r="27" spans="1:13" ht="24">
      <c r="A27" s="6" t="s">
        <v>22</v>
      </c>
      <c r="B27" s="29">
        <v>0</v>
      </c>
      <c r="C27" s="29">
        <v>0</v>
      </c>
      <c r="D27" s="29">
        <v>0</v>
      </c>
      <c r="E27" s="29">
        <v>0</v>
      </c>
      <c r="F27" s="10">
        <f t="shared" si="0"/>
        <v>0</v>
      </c>
      <c r="G27" s="10" t="e">
        <f t="shared" si="2"/>
        <v>#DIV/0!</v>
      </c>
      <c r="H27" s="10">
        <f t="shared" si="1"/>
        <v>9251</v>
      </c>
      <c r="I27" s="41">
        <f t="shared" si="3"/>
        <v>0</v>
      </c>
      <c r="J27" s="11">
        <f t="shared" si="4"/>
        <v>9251</v>
      </c>
      <c r="K27" s="12" t="e">
        <f t="shared" si="5"/>
        <v>#DIV/0!</v>
      </c>
      <c r="L27" s="90">
        <v>9251</v>
      </c>
      <c r="M27" s="90">
        <v>0</v>
      </c>
    </row>
    <row r="28" spans="1:13" ht="24">
      <c r="A28" s="6" t="s">
        <v>23</v>
      </c>
      <c r="B28" s="29">
        <v>0</v>
      </c>
      <c r="C28" s="29">
        <v>0</v>
      </c>
      <c r="D28" s="29">
        <v>0</v>
      </c>
      <c r="E28" s="29"/>
      <c r="F28" s="10">
        <f t="shared" si="0"/>
        <v>0</v>
      </c>
      <c r="G28" s="10" t="e">
        <f t="shared" si="2"/>
        <v>#DIV/0!</v>
      </c>
      <c r="H28" s="10">
        <f t="shared" si="1"/>
        <v>0</v>
      </c>
      <c r="I28" s="41">
        <f t="shared" si="3"/>
        <v>0</v>
      </c>
      <c r="J28" s="11">
        <f t="shared" si="4"/>
        <v>0</v>
      </c>
      <c r="K28" s="12" t="e">
        <f t="shared" si="5"/>
        <v>#DIV/0!</v>
      </c>
      <c r="L28" s="90"/>
      <c r="M28" s="90"/>
    </row>
    <row r="29" spans="1:13" ht="24">
      <c r="A29" s="6" t="s">
        <v>24</v>
      </c>
      <c r="B29" s="29">
        <v>0</v>
      </c>
      <c r="C29" s="29">
        <v>0</v>
      </c>
      <c r="D29" s="29">
        <v>0</v>
      </c>
      <c r="E29" s="29">
        <v>4900</v>
      </c>
      <c r="F29" s="10">
        <f t="shared" si="0"/>
        <v>-4900</v>
      </c>
      <c r="G29" s="10">
        <f>F29*100/E29</f>
        <v>-100</v>
      </c>
      <c r="H29" s="10">
        <f t="shared" si="1"/>
        <v>36820.64</v>
      </c>
      <c r="I29" s="41">
        <f t="shared" si="3"/>
        <v>40800</v>
      </c>
      <c r="J29" s="11">
        <f t="shared" si="4"/>
        <v>-3979.3600000000006</v>
      </c>
      <c r="K29" s="12">
        <f t="shared" si="5"/>
        <v>-9.753333333333336</v>
      </c>
      <c r="L29" s="90">
        <v>36820.64</v>
      </c>
      <c r="M29" s="90">
        <v>35900</v>
      </c>
    </row>
    <row r="30" spans="1:13" ht="24">
      <c r="A30" s="6" t="s">
        <v>25</v>
      </c>
      <c r="B30" s="29">
        <v>0</v>
      </c>
      <c r="C30" s="29">
        <v>0</v>
      </c>
      <c r="D30" s="29">
        <v>0</v>
      </c>
      <c r="E30" s="29">
        <v>7000</v>
      </c>
      <c r="F30" s="10">
        <f t="shared" si="0"/>
        <v>-7000</v>
      </c>
      <c r="G30" s="10">
        <f t="shared" si="2"/>
        <v>-100</v>
      </c>
      <c r="H30" s="10">
        <f t="shared" si="1"/>
        <v>90350.67</v>
      </c>
      <c r="I30" s="41">
        <f t="shared" si="3"/>
        <v>124000</v>
      </c>
      <c r="J30" s="11">
        <f t="shared" si="4"/>
        <v>-33649.33</v>
      </c>
      <c r="K30" s="12">
        <f t="shared" si="5"/>
        <v>-27.136556451612904</v>
      </c>
      <c r="L30" s="90">
        <v>90350.67</v>
      </c>
      <c r="M30" s="90">
        <v>117000</v>
      </c>
    </row>
    <row r="31" spans="1:13" ht="24">
      <c r="A31" s="6" t="s">
        <v>26</v>
      </c>
      <c r="B31" s="29">
        <v>0</v>
      </c>
      <c r="C31" s="29">
        <v>0</v>
      </c>
      <c r="D31" s="29">
        <v>18799</v>
      </c>
      <c r="E31" s="29">
        <v>37000</v>
      </c>
      <c r="F31" s="10">
        <f t="shared" si="0"/>
        <v>-18201</v>
      </c>
      <c r="G31" s="10">
        <f t="shared" si="2"/>
        <v>-49.19189189189189</v>
      </c>
      <c r="H31" s="10">
        <f t="shared" si="1"/>
        <v>316020</v>
      </c>
      <c r="I31" s="41">
        <f t="shared" si="3"/>
        <v>276000</v>
      </c>
      <c r="J31" s="11">
        <f t="shared" si="4"/>
        <v>40020</v>
      </c>
      <c r="K31" s="12">
        <f t="shared" si="5"/>
        <v>14.5</v>
      </c>
      <c r="L31" s="90">
        <v>297221</v>
      </c>
      <c r="M31" s="90">
        <v>239000</v>
      </c>
    </row>
    <row r="32" spans="1:13" ht="24">
      <c r="A32" s="96" t="s">
        <v>85</v>
      </c>
      <c r="B32" s="29">
        <v>0</v>
      </c>
      <c r="C32" s="29">
        <v>0</v>
      </c>
      <c r="D32" s="29">
        <v>0</v>
      </c>
      <c r="E32" s="29">
        <v>0</v>
      </c>
      <c r="F32" s="10">
        <f>D32-E32</f>
        <v>0</v>
      </c>
      <c r="G32" s="10" t="e">
        <f>F32*100/E32</f>
        <v>#DIV/0!</v>
      </c>
      <c r="H32" s="10">
        <f t="shared" si="1"/>
        <v>800</v>
      </c>
      <c r="I32" s="41">
        <f>E32+M32</f>
        <v>0</v>
      </c>
      <c r="J32" s="11">
        <f>H32-I32</f>
        <v>800</v>
      </c>
      <c r="K32" s="12" t="e">
        <f>J32*100/I32</f>
        <v>#DIV/0!</v>
      </c>
      <c r="L32" s="90">
        <v>800</v>
      </c>
      <c r="M32" s="90"/>
    </row>
    <row r="33" spans="1:13" ht="24">
      <c r="A33" s="96" t="s">
        <v>84</v>
      </c>
      <c r="B33" s="29">
        <v>0</v>
      </c>
      <c r="C33" s="29">
        <v>0</v>
      </c>
      <c r="D33" s="29">
        <v>0</v>
      </c>
      <c r="E33" s="29">
        <v>0</v>
      </c>
      <c r="F33" s="10">
        <f>D33-E33</f>
        <v>0</v>
      </c>
      <c r="G33" s="10" t="e">
        <f>F33*100/E33</f>
        <v>#DIV/0!</v>
      </c>
      <c r="H33" s="10">
        <f t="shared" si="1"/>
        <v>12</v>
      </c>
      <c r="I33" s="41">
        <f>E33+M33</f>
        <v>0</v>
      </c>
      <c r="J33" s="11">
        <f>H33-I33</f>
        <v>12</v>
      </c>
      <c r="K33" s="12" t="e">
        <f>J33*100/I33</f>
        <v>#DIV/0!</v>
      </c>
      <c r="L33" s="90">
        <v>12</v>
      </c>
      <c r="M33" s="90"/>
    </row>
    <row r="34" spans="1:13" ht="24">
      <c r="A34" s="6" t="s">
        <v>27</v>
      </c>
      <c r="B34" s="29">
        <v>0</v>
      </c>
      <c r="C34" s="29">
        <v>0</v>
      </c>
      <c r="D34" s="29">
        <v>0</v>
      </c>
      <c r="E34" s="29">
        <v>0</v>
      </c>
      <c r="F34" s="10">
        <f t="shared" si="0"/>
        <v>0</v>
      </c>
      <c r="G34" s="10" t="e">
        <f t="shared" si="2"/>
        <v>#DIV/0!</v>
      </c>
      <c r="H34" s="10">
        <f t="shared" si="1"/>
        <v>0</v>
      </c>
      <c r="I34" s="41">
        <f t="shared" si="3"/>
        <v>0</v>
      </c>
      <c r="J34" s="11">
        <f t="shared" si="4"/>
        <v>0</v>
      </c>
      <c r="K34" s="12" t="e">
        <f t="shared" si="5"/>
        <v>#DIV/0!</v>
      </c>
      <c r="L34" s="90">
        <v>0</v>
      </c>
      <c r="M34" s="90">
        <v>0</v>
      </c>
    </row>
    <row r="35" spans="1:13" ht="24">
      <c r="A35" s="6" t="s">
        <v>28</v>
      </c>
      <c r="B35" s="29">
        <f>SUM(B36:B37)</f>
        <v>0</v>
      </c>
      <c r="C35" s="29">
        <f>SUM(C36:C37)</f>
        <v>0</v>
      </c>
      <c r="D35" s="29"/>
      <c r="E35" s="29">
        <f>SUM(E36:E37)</f>
        <v>0</v>
      </c>
      <c r="F35" s="10">
        <f t="shared" si="0"/>
        <v>0</v>
      </c>
      <c r="G35" s="10" t="e">
        <f t="shared" si="2"/>
        <v>#DIV/0!</v>
      </c>
      <c r="H35" s="10">
        <f t="shared" si="1"/>
        <v>0</v>
      </c>
      <c r="I35" s="41">
        <f t="shared" si="3"/>
        <v>0</v>
      </c>
      <c r="J35" s="11">
        <f t="shared" si="4"/>
        <v>0</v>
      </c>
      <c r="K35" s="12" t="e">
        <f t="shared" si="5"/>
        <v>#DIV/0!</v>
      </c>
      <c r="L35" s="90">
        <v>0</v>
      </c>
      <c r="M35" s="90">
        <f>SUM(M36:M37)</f>
        <v>0</v>
      </c>
    </row>
    <row r="36" spans="1:13" ht="24">
      <c r="A36" s="7" t="s">
        <v>29</v>
      </c>
      <c r="B36" s="13">
        <v>0</v>
      </c>
      <c r="C36" s="13">
        <v>0</v>
      </c>
      <c r="D36" s="13">
        <v>0</v>
      </c>
      <c r="E36" s="13">
        <v>0</v>
      </c>
      <c r="F36" s="14">
        <f>D36-E36</f>
        <v>0</v>
      </c>
      <c r="G36" s="14" t="e">
        <f t="shared" si="2"/>
        <v>#DIV/0!</v>
      </c>
      <c r="H36" s="10">
        <f t="shared" si="1"/>
        <v>0</v>
      </c>
      <c r="I36" s="16">
        <f t="shared" si="3"/>
        <v>0</v>
      </c>
      <c r="J36" s="17">
        <f t="shared" si="4"/>
        <v>0</v>
      </c>
      <c r="K36" s="18" t="e">
        <f t="shared" si="5"/>
        <v>#DIV/0!</v>
      </c>
      <c r="L36" s="91">
        <v>0</v>
      </c>
      <c r="M36" s="91">
        <v>0</v>
      </c>
    </row>
    <row r="37" spans="1:13" ht="24">
      <c r="A37" s="9" t="s">
        <v>30</v>
      </c>
      <c r="B37" s="24">
        <v>0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6" t="e">
        <f t="shared" si="2"/>
        <v>#DIV/0!</v>
      </c>
      <c r="H37" s="10">
        <f t="shared" si="1"/>
        <v>0</v>
      </c>
      <c r="I37" s="39">
        <f t="shared" si="3"/>
        <v>0</v>
      </c>
      <c r="J37" s="27">
        <f t="shared" si="4"/>
        <v>0</v>
      </c>
      <c r="K37" s="28" t="e">
        <f t="shared" si="5"/>
        <v>#DIV/0!</v>
      </c>
      <c r="L37" s="89">
        <v>0</v>
      </c>
      <c r="M37" s="89">
        <v>0</v>
      </c>
    </row>
    <row r="38" spans="1:13" ht="24">
      <c r="A38" s="6" t="s">
        <v>31</v>
      </c>
      <c r="B38" s="29">
        <v>0</v>
      </c>
      <c r="C38" s="29">
        <f>SUM(C39:C40)</f>
        <v>0</v>
      </c>
      <c r="D38" s="29">
        <v>0</v>
      </c>
      <c r="E38" s="29">
        <f>SUM(E39:E40)</f>
        <v>0</v>
      </c>
      <c r="F38" s="10">
        <f t="shared" si="0"/>
        <v>0</v>
      </c>
      <c r="G38" s="10" t="e">
        <f t="shared" si="2"/>
        <v>#DIV/0!</v>
      </c>
      <c r="H38" s="10">
        <f t="shared" si="1"/>
        <v>874</v>
      </c>
      <c r="I38" s="40">
        <f t="shared" si="3"/>
        <v>0</v>
      </c>
      <c r="J38" s="11">
        <f t="shared" si="4"/>
        <v>874</v>
      </c>
      <c r="K38" s="12" t="e">
        <f t="shared" si="5"/>
        <v>#DIV/0!</v>
      </c>
      <c r="L38" s="90">
        <f>SUM(L39:L40)</f>
        <v>874</v>
      </c>
      <c r="M38" s="90">
        <f>SUM(M39:M40)</f>
        <v>0</v>
      </c>
    </row>
    <row r="39" spans="1:13" ht="24">
      <c r="A39" s="7" t="s">
        <v>33</v>
      </c>
      <c r="B39" s="13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14" t="e">
        <f t="shared" si="2"/>
        <v>#DIV/0!</v>
      </c>
      <c r="H39" s="10">
        <f t="shared" si="1"/>
        <v>874</v>
      </c>
      <c r="I39" s="16">
        <f t="shared" si="3"/>
        <v>0</v>
      </c>
      <c r="J39" s="17">
        <f t="shared" si="4"/>
        <v>874</v>
      </c>
      <c r="K39" s="18" t="e">
        <f t="shared" si="5"/>
        <v>#DIV/0!</v>
      </c>
      <c r="L39" s="91">
        <v>874</v>
      </c>
      <c r="M39" s="91">
        <v>0</v>
      </c>
    </row>
    <row r="40" spans="1:13" ht="24">
      <c r="A40" s="9" t="s">
        <v>32</v>
      </c>
      <c r="B40" s="24">
        <v>0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6" t="e">
        <f t="shared" si="2"/>
        <v>#DIV/0!</v>
      </c>
      <c r="H40" s="38">
        <f t="shared" si="1"/>
        <v>0</v>
      </c>
      <c r="I40" s="39">
        <f t="shared" si="3"/>
        <v>0</v>
      </c>
      <c r="J40" s="27">
        <f t="shared" si="4"/>
        <v>0</v>
      </c>
      <c r="K40" s="28" t="e">
        <f t="shared" si="5"/>
        <v>#DIV/0!</v>
      </c>
      <c r="L40" s="89">
        <v>0</v>
      </c>
      <c r="M40" s="89">
        <v>0</v>
      </c>
    </row>
    <row r="41" spans="1:13" ht="24">
      <c r="A41" s="6" t="s">
        <v>34</v>
      </c>
      <c r="B41" s="29">
        <v>0</v>
      </c>
      <c r="C41" s="29">
        <v>0</v>
      </c>
      <c r="D41" s="29">
        <v>0</v>
      </c>
      <c r="E41" s="29">
        <v>0</v>
      </c>
      <c r="F41" s="10">
        <f t="shared" si="0"/>
        <v>0</v>
      </c>
      <c r="G41" s="30" t="e">
        <f t="shared" si="2"/>
        <v>#DIV/0!</v>
      </c>
      <c r="H41" s="30">
        <f t="shared" si="1"/>
        <v>0</v>
      </c>
      <c r="I41" s="40">
        <f t="shared" si="3"/>
        <v>0</v>
      </c>
      <c r="J41" s="31">
        <f t="shared" si="4"/>
        <v>0</v>
      </c>
      <c r="K41" s="32" t="e">
        <f t="shared" si="5"/>
        <v>#DIV/0!</v>
      </c>
      <c r="L41" s="90">
        <v>0</v>
      </c>
      <c r="M41" s="90">
        <v>0</v>
      </c>
    </row>
    <row r="42" spans="1:13" ht="24">
      <c r="A42" s="6" t="s">
        <v>48</v>
      </c>
      <c r="B42" s="10">
        <f>SUM(B43+B47+B48)</f>
        <v>11204.3</v>
      </c>
      <c r="C42" s="10">
        <f>SUM(C43+C47+C48)</f>
        <v>0</v>
      </c>
      <c r="D42" s="10">
        <f>SUM(D43+D47+D48)</f>
        <v>134067.9</v>
      </c>
      <c r="E42" s="10">
        <f>SUM(E43+E47+E48)</f>
        <v>372900</v>
      </c>
      <c r="F42" s="10">
        <f t="shared" si="0"/>
        <v>-238832.1</v>
      </c>
      <c r="G42" s="10">
        <f t="shared" si="2"/>
        <v>-64.04722445695897</v>
      </c>
      <c r="H42" s="10">
        <f t="shared" si="1"/>
        <v>7724183.920000001</v>
      </c>
      <c r="I42" s="41">
        <f t="shared" si="3"/>
        <v>8958000</v>
      </c>
      <c r="J42" s="11">
        <f t="shared" si="4"/>
        <v>-1233816.0799999991</v>
      </c>
      <c r="K42" s="12">
        <f t="shared" si="5"/>
        <v>-13.773343156954667</v>
      </c>
      <c r="L42" s="86">
        <f>SUM(L43+L47+L48)</f>
        <v>7590116.0200000005</v>
      </c>
      <c r="M42" s="86">
        <f>M48+M47+M43</f>
        <v>8585100</v>
      </c>
    </row>
    <row r="43" spans="1:13" ht="24">
      <c r="A43" s="6" t="s">
        <v>38</v>
      </c>
      <c r="B43" s="10">
        <f>SUM(B44:B46)</f>
        <v>1330</v>
      </c>
      <c r="C43" s="10">
        <f>SUM(C44:C46)</f>
        <v>0</v>
      </c>
      <c r="D43" s="10">
        <f>SUM(D44:D46)</f>
        <v>33310</v>
      </c>
      <c r="E43" s="10">
        <f>SUM(E44:E46)</f>
        <v>185200</v>
      </c>
      <c r="F43" s="10">
        <f t="shared" si="0"/>
        <v>-151890</v>
      </c>
      <c r="G43" s="10">
        <f t="shared" si="2"/>
        <v>-82.01403887688984</v>
      </c>
      <c r="H43" s="10">
        <f t="shared" si="1"/>
        <v>5773210</v>
      </c>
      <c r="I43" s="41">
        <f t="shared" si="3"/>
        <v>6540400</v>
      </c>
      <c r="J43" s="11">
        <f t="shared" si="4"/>
        <v>-767190</v>
      </c>
      <c r="K43" s="12">
        <f t="shared" si="5"/>
        <v>-11.730016512751513</v>
      </c>
      <c r="L43" s="93">
        <f>SUM(L44:L46)</f>
        <v>5739900</v>
      </c>
      <c r="M43" s="93">
        <f>SUM(M44:M46)</f>
        <v>6355200</v>
      </c>
    </row>
    <row r="44" spans="1:13" ht="24">
      <c r="A44" s="7" t="s">
        <v>39</v>
      </c>
      <c r="B44" s="81">
        <v>1000</v>
      </c>
      <c r="C44" s="14">
        <v>0</v>
      </c>
      <c r="D44" s="14">
        <v>26400</v>
      </c>
      <c r="E44" s="14">
        <v>150000</v>
      </c>
      <c r="F44" s="14">
        <f t="shared" si="0"/>
        <v>-123600</v>
      </c>
      <c r="G44" s="14">
        <f t="shared" si="2"/>
        <v>-82.4</v>
      </c>
      <c r="H44" s="14">
        <f t="shared" si="1"/>
        <v>4686800</v>
      </c>
      <c r="I44" s="16">
        <f t="shared" si="3"/>
        <v>5400000</v>
      </c>
      <c r="J44" s="17">
        <f t="shared" si="4"/>
        <v>-713200</v>
      </c>
      <c r="K44" s="18">
        <f t="shared" si="5"/>
        <v>-13.207407407407407</v>
      </c>
      <c r="L44" s="83">
        <v>4660400</v>
      </c>
      <c r="M44" s="83">
        <v>5250000</v>
      </c>
    </row>
    <row r="45" spans="1:13" ht="24">
      <c r="A45" s="8" t="s">
        <v>40</v>
      </c>
      <c r="B45" s="80">
        <v>330</v>
      </c>
      <c r="C45" s="20">
        <v>0</v>
      </c>
      <c r="D45" s="20">
        <v>6870</v>
      </c>
      <c r="E45" s="20">
        <v>35000</v>
      </c>
      <c r="F45" s="20">
        <f t="shared" si="0"/>
        <v>-28130</v>
      </c>
      <c r="G45" s="20">
        <f t="shared" si="2"/>
        <v>-80.37142857142857</v>
      </c>
      <c r="H45" s="14">
        <f t="shared" si="1"/>
        <v>1080330</v>
      </c>
      <c r="I45" s="16">
        <f t="shared" si="3"/>
        <v>1135000</v>
      </c>
      <c r="J45" s="22">
        <f t="shared" si="4"/>
        <v>-54670</v>
      </c>
      <c r="K45" s="23">
        <f t="shared" si="5"/>
        <v>-4.8167400881057265</v>
      </c>
      <c r="L45" s="87">
        <v>1073460</v>
      </c>
      <c r="M45" s="87">
        <v>1100000</v>
      </c>
    </row>
    <row r="46" spans="1:13" ht="24">
      <c r="A46" s="9" t="s">
        <v>41</v>
      </c>
      <c r="B46" s="26">
        <v>0</v>
      </c>
      <c r="C46" s="26">
        <v>0</v>
      </c>
      <c r="D46" s="26">
        <v>40</v>
      </c>
      <c r="E46" s="26">
        <v>200</v>
      </c>
      <c r="F46" s="26">
        <f t="shared" si="0"/>
        <v>-160</v>
      </c>
      <c r="G46" s="26">
        <f t="shared" si="2"/>
        <v>-80</v>
      </c>
      <c r="H46" s="38">
        <f t="shared" si="1"/>
        <v>6080</v>
      </c>
      <c r="I46" s="39">
        <f t="shared" si="3"/>
        <v>5400</v>
      </c>
      <c r="J46" s="27">
        <f t="shared" si="4"/>
        <v>680</v>
      </c>
      <c r="K46" s="28">
        <f t="shared" si="5"/>
        <v>12.592592592592593</v>
      </c>
      <c r="L46" s="94">
        <v>6040</v>
      </c>
      <c r="M46" s="94">
        <v>5200</v>
      </c>
    </row>
    <row r="47" spans="1:13" ht="24">
      <c r="A47" s="6" t="s">
        <v>42</v>
      </c>
      <c r="B47" s="10">
        <v>0</v>
      </c>
      <c r="C47" s="10"/>
      <c r="D47" s="10">
        <v>9000</v>
      </c>
      <c r="E47" s="10">
        <v>20000</v>
      </c>
      <c r="F47" s="10">
        <f t="shared" si="0"/>
        <v>-11000</v>
      </c>
      <c r="G47" s="10">
        <f t="shared" si="2"/>
        <v>-55</v>
      </c>
      <c r="H47" s="10">
        <f t="shared" si="1"/>
        <v>425660.62</v>
      </c>
      <c r="I47" s="41">
        <f t="shared" si="3"/>
        <v>508000</v>
      </c>
      <c r="J47" s="11">
        <f t="shared" si="4"/>
        <v>-82339.38</v>
      </c>
      <c r="K47" s="12">
        <f t="shared" si="5"/>
        <v>-16.20853937007874</v>
      </c>
      <c r="L47" s="86">
        <v>416660.62</v>
      </c>
      <c r="M47" s="86">
        <v>488000</v>
      </c>
    </row>
    <row r="48" spans="1:13" ht="24">
      <c r="A48" s="6" t="s">
        <v>43</v>
      </c>
      <c r="B48" s="10">
        <f>SUM(B49:B51)</f>
        <v>9874.3</v>
      </c>
      <c r="C48" s="10">
        <f>SUM(C49:C51)</f>
        <v>0</v>
      </c>
      <c r="D48" s="10">
        <f>SUM(D49:D51)</f>
        <v>91757.9</v>
      </c>
      <c r="E48" s="10">
        <f>SUM(E49:E51)</f>
        <v>167700</v>
      </c>
      <c r="F48" s="10">
        <f t="shared" si="0"/>
        <v>-75942.1</v>
      </c>
      <c r="G48" s="10">
        <f t="shared" si="2"/>
        <v>-45.284496124031016</v>
      </c>
      <c r="H48" s="10">
        <f t="shared" si="1"/>
        <v>1525313.3</v>
      </c>
      <c r="I48" s="41">
        <f t="shared" si="3"/>
        <v>1909600</v>
      </c>
      <c r="J48" s="11">
        <f t="shared" si="4"/>
        <v>-384286.69999999995</v>
      </c>
      <c r="K48" s="12">
        <f t="shared" si="5"/>
        <v>-20.123936950146625</v>
      </c>
      <c r="L48" s="86">
        <f>SUM(L49:L51)</f>
        <v>1433555.4000000001</v>
      </c>
      <c r="M48" s="86">
        <f>SUM(M49:M51)</f>
        <v>1741900</v>
      </c>
    </row>
    <row r="49" spans="1:13" ht="24">
      <c r="A49" s="7" t="s">
        <v>39</v>
      </c>
      <c r="B49" s="14">
        <v>0</v>
      </c>
      <c r="C49" s="14">
        <v>0</v>
      </c>
      <c r="D49" s="14">
        <v>9900</v>
      </c>
      <c r="E49" s="14">
        <v>61700</v>
      </c>
      <c r="F49" s="14">
        <f t="shared" si="0"/>
        <v>-51800</v>
      </c>
      <c r="G49" s="14">
        <f t="shared" si="2"/>
        <v>-83.9546191247974</v>
      </c>
      <c r="H49" s="14">
        <f t="shared" si="1"/>
        <v>241721.5</v>
      </c>
      <c r="I49" s="16">
        <f t="shared" si="3"/>
        <v>555600</v>
      </c>
      <c r="J49" s="17">
        <f t="shared" si="4"/>
        <v>-313878.5</v>
      </c>
      <c r="K49" s="18">
        <f t="shared" si="5"/>
        <v>-56.493610511159105</v>
      </c>
      <c r="L49" s="83">
        <v>231821.5</v>
      </c>
      <c r="M49" s="83">
        <v>493900</v>
      </c>
    </row>
    <row r="50" spans="1:13" ht="24">
      <c r="A50" s="8" t="s">
        <v>40</v>
      </c>
      <c r="B50" s="20">
        <v>9874.3</v>
      </c>
      <c r="C50" s="20">
        <v>0</v>
      </c>
      <c r="D50" s="20">
        <v>81857.9</v>
      </c>
      <c r="E50" s="20">
        <v>100000</v>
      </c>
      <c r="F50" s="20">
        <f t="shared" si="0"/>
        <v>-18142.100000000006</v>
      </c>
      <c r="G50" s="20">
        <f t="shared" si="2"/>
        <v>-18.142100000000006</v>
      </c>
      <c r="H50" s="14">
        <f t="shared" si="1"/>
        <v>1232513.2</v>
      </c>
      <c r="I50" s="16">
        <f t="shared" si="3"/>
        <v>1300000</v>
      </c>
      <c r="J50" s="22">
        <f t="shared" si="4"/>
        <v>-67486.80000000005</v>
      </c>
      <c r="K50" s="23">
        <f t="shared" si="5"/>
        <v>-5.191292307692311</v>
      </c>
      <c r="L50" s="87">
        <v>1150655.3</v>
      </c>
      <c r="M50" s="87">
        <v>1200000</v>
      </c>
    </row>
    <row r="51" spans="1:13" ht="24">
      <c r="A51" s="9" t="s">
        <v>44</v>
      </c>
      <c r="B51" s="26">
        <v>0</v>
      </c>
      <c r="C51" s="26">
        <v>0</v>
      </c>
      <c r="D51" s="26">
        <v>0</v>
      </c>
      <c r="E51" s="26">
        <v>6000</v>
      </c>
      <c r="F51" s="38">
        <f t="shared" si="0"/>
        <v>-6000</v>
      </c>
      <c r="G51" s="20">
        <f t="shared" si="2"/>
        <v>-100</v>
      </c>
      <c r="H51" s="38">
        <f t="shared" si="1"/>
        <v>51078.6</v>
      </c>
      <c r="I51" s="39">
        <f t="shared" si="3"/>
        <v>54000</v>
      </c>
      <c r="J51" s="27">
        <f t="shared" si="4"/>
        <v>-2921.4000000000015</v>
      </c>
      <c r="K51" s="28">
        <f t="shared" si="5"/>
        <v>-5.410000000000002</v>
      </c>
      <c r="L51" s="94">
        <v>51078.6</v>
      </c>
      <c r="M51" s="94">
        <v>48000</v>
      </c>
    </row>
    <row r="52" spans="1:13" ht="24.75" thickBot="1">
      <c r="A52" s="5" t="s">
        <v>36</v>
      </c>
      <c r="B52" s="33">
        <f>B5+B9+B10+B11+B12+B15+B23+B24+B27+B28+B29+B30+B31+B33+B34+B35+B38+B41+B42</f>
        <v>72474.94</v>
      </c>
      <c r="C52" s="33">
        <f>C5+C9+C10+C11+C12+C15+C23+C24+C27+C28+C29+C30+C31+C34+C35+C38+C41+C42</f>
        <v>0</v>
      </c>
      <c r="D52" s="33">
        <f>D5+D9+D10+D11+D12+D15+D23+D24+D27+D28+D29+D30+D31+D32+D33+D34+D35+D38+D41+D42</f>
        <v>25664192.119999997</v>
      </c>
      <c r="E52" s="33">
        <f>E5+E9+E10+E11+E12+E15+E23+E24+E27+E28+E29+E30+E31+E34+E35+E38+E41+E42</f>
        <v>187413800</v>
      </c>
      <c r="F52" s="33">
        <f>D52-E52</f>
        <v>-161749607.88</v>
      </c>
      <c r="G52" s="33">
        <f>F52*100/E52</f>
        <v>-86.30613534328849</v>
      </c>
      <c r="H52" s="33">
        <f t="shared" si="1"/>
        <v>1751505168.77</v>
      </c>
      <c r="I52" s="42">
        <f t="shared" si="3"/>
        <v>1987490800</v>
      </c>
      <c r="J52" s="34">
        <f>H52-I52</f>
        <v>-235985631.23000002</v>
      </c>
      <c r="K52" s="35">
        <f t="shared" si="5"/>
        <v>-11.873545841319114</v>
      </c>
      <c r="L52" s="95">
        <f>L5+L9+L10+L11+L12+L15+L23+L24+L27+L28+L29+L30+L31+L32+L33+L34+L35+L38+L41+L42</f>
        <v>1725840976.65</v>
      </c>
      <c r="M52" s="95">
        <f>M5+M9+M10+M11+M12+M15+M23+M24+M27+M28+M29+M30+M31+M34+M35+M38+M41+M42</f>
        <v>1800077000</v>
      </c>
    </row>
    <row r="53" spans="2:13" ht="24.75" hidden="1" thickTop="1">
      <c r="B53" s="100">
        <f>SUM(B52+C52)</f>
        <v>72474.94</v>
      </c>
      <c r="C53" s="100"/>
      <c r="D53" s="2"/>
      <c r="E53" s="2"/>
      <c r="F53" s="2"/>
      <c r="G53" s="2"/>
      <c r="M53" s="37"/>
    </row>
    <row r="54" ht="24.75" thickTop="1"/>
    <row r="55" ht="22.5" customHeight="1">
      <c r="B55" s="82"/>
    </row>
    <row r="56" spans="2:8" ht="24">
      <c r="B56" s="82"/>
      <c r="H56" s="2">
        <v>1522416054.69</v>
      </c>
    </row>
    <row r="57" spans="2:8" ht="24">
      <c r="B57" s="2"/>
      <c r="H57" s="2">
        <f>H52-H56</f>
        <v>229089114.07999992</v>
      </c>
    </row>
  </sheetData>
  <sheetProtection/>
  <mergeCells count="4">
    <mergeCell ref="A1:K1"/>
    <mergeCell ref="A2:K2"/>
    <mergeCell ref="A3:K3"/>
    <mergeCell ref="B53:C53"/>
  </mergeCells>
  <printOptions/>
  <pageMargins left="0.25" right="0.18" top="0.2362204724409449" bottom="0.15748031496062992" header="0.1574803149606299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A15">
      <selection activeCell="H9" sqref="H9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114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93</v>
      </c>
      <c r="C3" s="46" t="s">
        <v>94</v>
      </c>
      <c r="D3" s="46" t="s">
        <v>95</v>
      </c>
      <c r="E3" s="46" t="s">
        <v>96</v>
      </c>
      <c r="F3" s="46" t="s">
        <v>97</v>
      </c>
      <c r="G3" s="46" t="s">
        <v>98</v>
      </c>
      <c r="H3" s="46" t="s">
        <v>99</v>
      </c>
      <c r="I3" s="46" t="s">
        <v>100</v>
      </c>
      <c r="J3" s="46" t="s">
        <v>101</v>
      </c>
      <c r="K3" s="46" t="s">
        <v>102</v>
      </c>
      <c r="L3" s="46" t="s">
        <v>103</v>
      </c>
      <c r="M3" s="46" t="s">
        <v>104</v>
      </c>
      <c r="N3" s="46" t="s">
        <v>105</v>
      </c>
      <c r="O3" s="46" t="s">
        <v>106</v>
      </c>
      <c r="P3" s="46" t="s">
        <v>107</v>
      </c>
      <c r="Q3" s="46" t="s">
        <v>108</v>
      </c>
      <c r="R3" s="46" t="s">
        <v>109</v>
      </c>
      <c r="S3" s="46" t="s">
        <v>110</v>
      </c>
      <c r="T3" s="46" t="s">
        <v>111</v>
      </c>
      <c r="U3" s="46" t="s">
        <v>112</v>
      </c>
      <c r="V3" s="46" t="s">
        <v>113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134632.32</v>
      </c>
      <c r="C6" s="54">
        <f aca="true" t="shared" si="0" ref="C6:N6">SUM(C7:C10)</f>
        <v>103502.5</v>
      </c>
      <c r="D6" s="54">
        <f t="shared" si="0"/>
        <v>127788.14</v>
      </c>
      <c r="E6" s="54">
        <f t="shared" si="0"/>
        <v>12520368.75</v>
      </c>
      <c r="F6" s="54">
        <f t="shared" si="0"/>
        <v>12504587.81</v>
      </c>
      <c r="G6" s="54">
        <f t="shared" si="0"/>
        <v>59175.06</v>
      </c>
      <c r="H6" s="54">
        <f t="shared" si="0"/>
        <v>61270.64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25511325.220000003</v>
      </c>
      <c r="Y6" s="53">
        <f>SUM(Y7:Y10)</f>
        <v>242003000</v>
      </c>
      <c r="Z6" s="50">
        <f>SUM(X6-Y6)</f>
        <v>-216491674.78</v>
      </c>
      <c r="AA6" s="50">
        <f>Z6*100/Y6</f>
        <v>-89.45826075709805</v>
      </c>
    </row>
    <row r="7" spans="1:27" s="51" customFormat="1" ht="23.25">
      <c r="A7" s="55" t="s">
        <v>57</v>
      </c>
      <c r="B7" s="56"/>
      <c r="C7" s="56"/>
      <c r="D7" s="56"/>
      <c r="E7" s="56">
        <v>12434400</v>
      </c>
      <c r="F7" s="56">
        <v>12434400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24868800</v>
      </c>
      <c r="Y7" s="58">
        <v>240000000</v>
      </c>
      <c r="Z7" s="59">
        <f>X7-Y7</f>
        <v>-215131200</v>
      </c>
      <c r="AA7" s="59">
        <f>Z7*100/Y7</f>
        <v>-89.638</v>
      </c>
    </row>
    <row r="8" spans="1:27" s="51" customFormat="1" ht="23.25">
      <c r="A8" s="60" t="s">
        <v>58</v>
      </c>
      <c r="B8" s="61">
        <v>129448.32</v>
      </c>
      <c r="C8" s="61">
        <v>103502.5</v>
      </c>
      <c r="D8" s="61">
        <v>127788.14</v>
      </c>
      <c r="E8" s="61">
        <v>85968.75</v>
      </c>
      <c r="F8" s="61">
        <v>70187.81</v>
      </c>
      <c r="G8" s="61">
        <v>59175.06</v>
      </c>
      <c r="H8" s="61">
        <v>61270.64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637341.2200000001</v>
      </c>
      <c r="Y8" s="62">
        <v>2000000</v>
      </c>
      <c r="Z8" s="59">
        <f aca="true" t="shared" si="3" ref="Z8:AA34">X8-Y8</f>
        <v>-1362658.7799999998</v>
      </c>
      <c r="AA8" s="59">
        <f>Z8*100/Y8</f>
        <v>-68.13293899999998</v>
      </c>
    </row>
    <row r="9" spans="1:27" s="51" customFormat="1" ht="23.25">
      <c r="A9" s="60" t="s">
        <v>59</v>
      </c>
      <c r="B9" s="61">
        <v>5184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5184</v>
      </c>
      <c r="Y9" s="62">
        <v>3000</v>
      </c>
      <c r="Z9" s="59">
        <f t="shared" si="3"/>
        <v>2184</v>
      </c>
      <c r="AA9" s="59">
        <f aca="true" t="shared" si="4" ref="AA9:AA33">Z9*100/Y9</f>
        <v>72.8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122000</v>
      </c>
      <c r="Z12" s="66">
        <f t="shared" si="3"/>
        <v>-122000</v>
      </c>
      <c r="AA12" s="50">
        <f t="shared" si="4"/>
        <v>-100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0</v>
      </c>
      <c r="Y21" s="53">
        <v>4500</v>
      </c>
      <c r="Z21" s="66">
        <f t="shared" si="3"/>
        <v>-4500</v>
      </c>
      <c r="AA21" s="66">
        <f t="shared" si="4"/>
        <v>-100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0</v>
      </c>
      <c r="Y22" s="53">
        <v>0</v>
      </c>
      <c r="Z22" s="66">
        <f t="shared" si="3"/>
        <v>0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18799</v>
      </c>
      <c r="H23" s="53"/>
      <c r="I23" s="53"/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18799</v>
      </c>
      <c r="Y23" s="53">
        <v>37000</v>
      </c>
      <c r="Z23" s="66">
        <f t="shared" si="3"/>
        <v>-18201</v>
      </c>
      <c r="AA23" s="66">
        <f t="shared" si="4"/>
        <v>-49.19189189189189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0</v>
      </c>
      <c r="Y24" s="53">
        <v>7000</v>
      </c>
      <c r="Z24" s="66">
        <f t="shared" si="3"/>
        <v>-7000</v>
      </c>
      <c r="AA24" s="66">
        <f t="shared" si="4"/>
        <v>-100</v>
      </c>
    </row>
    <row r="25" spans="1:27" s="51" customFormat="1" ht="23.25">
      <c r="A25" s="48" t="s">
        <v>75</v>
      </c>
      <c r="B25" s="53">
        <f aca="true" t="shared" si="7" ref="B25:J25">B26+B30+B31</f>
        <v>30138</v>
      </c>
      <c r="C25" s="53">
        <f t="shared" si="7"/>
        <v>8164.8</v>
      </c>
      <c r="D25" s="53">
        <f t="shared" si="7"/>
        <v>15390</v>
      </c>
      <c r="E25" s="53">
        <f t="shared" si="7"/>
        <v>29757</v>
      </c>
      <c r="F25" s="53">
        <f t="shared" si="7"/>
        <v>22799.5</v>
      </c>
      <c r="G25" s="53">
        <f t="shared" si="7"/>
        <v>16614.3</v>
      </c>
      <c r="H25" s="53">
        <f t="shared" si="7"/>
        <v>11204.3</v>
      </c>
      <c r="I25" s="53">
        <f t="shared" si="7"/>
        <v>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134067.9</v>
      </c>
      <c r="Y25" s="53">
        <f>Y26+Y30+Y31</f>
        <v>748000</v>
      </c>
      <c r="Z25" s="66">
        <f t="shared" si="3"/>
        <v>-613932.1</v>
      </c>
      <c r="AA25" s="50">
        <f t="shared" si="4"/>
        <v>-82.07648395721925</v>
      </c>
    </row>
    <row r="26" spans="1:27" s="51" customFormat="1" ht="23.25">
      <c r="A26" s="69" t="s">
        <v>76</v>
      </c>
      <c r="B26" s="53">
        <f aca="true" t="shared" si="9" ref="B26:J26">SUM(B27:B29)</f>
        <v>6720</v>
      </c>
      <c r="C26" s="53">
        <f t="shared" si="9"/>
        <v>2040</v>
      </c>
      <c r="D26" s="53">
        <f t="shared" si="9"/>
        <v>6840</v>
      </c>
      <c r="E26" s="53">
        <f t="shared" si="9"/>
        <v>9660</v>
      </c>
      <c r="F26" s="53">
        <f t="shared" si="9"/>
        <v>3580</v>
      </c>
      <c r="G26" s="53">
        <f t="shared" si="9"/>
        <v>3140</v>
      </c>
      <c r="H26" s="53">
        <f t="shared" si="9"/>
        <v>1330</v>
      </c>
      <c r="I26" s="53">
        <f t="shared" si="9"/>
        <v>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33310</v>
      </c>
      <c r="Y26" s="53">
        <f>SUM(Y27:Y29)</f>
        <v>400300</v>
      </c>
      <c r="Z26" s="66">
        <f t="shared" si="3"/>
        <v>-366990</v>
      </c>
      <c r="AA26" s="50">
        <f t="shared" si="4"/>
        <v>-91.67874094429177</v>
      </c>
    </row>
    <row r="27" spans="1:27" s="51" customFormat="1" ht="23.25">
      <c r="A27" s="55" t="s">
        <v>77</v>
      </c>
      <c r="B27" s="56">
        <v>5400</v>
      </c>
      <c r="C27" s="56">
        <v>1400</v>
      </c>
      <c r="D27" s="56">
        <v>5600</v>
      </c>
      <c r="E27" s="56">
        <v>8000</v>
      </c>
      <c r="F27" s="56">
        <v>2800</v>
      </c>
      <c r="G27" s="56">
        <v>2200</v>
      </c>
      <c r="H27" s="56">
        <v>1000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26400</v>
      </c>
      <c r="Y27" s="58">
        <v>300000</v>
      </c>
      <c r="Z27" s="59">
        <f t="shared" si="3"/>
        <v>-273600</v>
      </c>
      <c r="AA27" s="59">
        <f t="shared" si="4"/>
        <v>-91.2</v>
      </c>
    </row>
    <row r="28" spans="1:27" s="51" customFormat="1" ht="23.25">
      <c r="A28" s="60" t="s">
        <v>78</v>
      </c>
      <c r="B28" s="61">
        <v>1300</v>
      </c>
      <c r="C28" s="61">
        <v>620</v>
      </c>
      <c r="D28" s="61">
        <v>1240</v>
      </c>
      <c r="E28" s="61">
        <v>1660</v>
      </c>
      <c r="F28" s="61">
        <v>780</v>
      </c>
      <c r="G28" s="61">
        <v>940</v>
      </c>
      <c r="H28" s="61">
        <v>330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6870</v>
      </c>
      <c r="Y28" s="62">
        <v>100000</v>
      </c>
      <c r="Z28" s="59">
        <f t="shared" si="3"/>
        <v>-93130</v>
      </c>
      <c r="AA28" s="59">
        <f t="shared" si="4"/>
        <v>-93.13</v>
      </c>
    </row>
    <row r="29" spans="1:27" s="51" customFormat="1" ht="23.25">
      <c r="A29" s="63" t="s">
        <v>79</v>
      </c>
      <c r="B29" s="68">
        <v>20</v>
      </c>
      <c r="C29" s="68">
        <v>20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40</v>
      </c>
      <c r="Y29" s="64">
        <v>300</v>
      </c>
      <c r="Z29" s="65">
        <f t="shared" si="3"/>
        <v>-260</v>
      </c>
      <c r="AA29" s="65">
        <f t="shared" si="4"/>
        <v>-86.66666666666667</v>
      </c>
    </row>
    <row r="30" spans="1:27" s="51" customFormat="1" ht="23.25">
      <c r="A30" s="70" t="s">
        <v>80</v>
      </c>
      <c r="B30" s="49"/>
      <c r="C30" s="49"/>
      <c r="D30" s="49">
        <v>7700</v>
      </c>
      <c r="E30" s="49"/>
      <c r="F30" s="49"/>
      <c r="G30" s="49">
        <v>1300</v>
      </c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9000</v>
      </c>
      <c r="Y30" s="53">
        <v>130000</v>
      </c>
      <c r="Z30" s="66">
        <f t="shared" si="3"/>
        <v>-121000</v>
      </c>
      <c r="AA30" s="50">
        <f t="shared" si="4"/>
        <v>-93.07692307692308</v>
      </c>
    </row>
    <row r="31" spans="1:27" s="51" customFormat="1" ht="23.25">
      <c r="A31" s="69" t="s">
        <v>81</v>
      </c>
      <c r="B31" s="53">
        <f aca="true" t="shared" si="11" ref="B31:K31">SUM(B32:B34)</f>
        <v>23418</v>
      </c>
      <c r="C31" s="53">
        <f t="shared" si="11"/>
        <v>6124.8</v>
      </c>
      <c r="D31" s="53">
        <f t="shared" si="11"/>
        <v>850</v>
      </c>
      <c r="E31" s="53">
        <f t="shared" si="11"/>
        <v>20097</v>
      </c>
      <c r="F31" s="53">
        <f t="shared" si="11"/>
        <v>19219.5</v>
      </c>
      <c r="G31" s="53">
        <f t="shared" si="11"/>
        <v>12174.3</v>
      </c>
      <c r="H31" s="53">
        <f t="shared" si="11"/>
        <v>9874.3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91757.90000000001</v>
      </c>
      <c r="Y31" s="53">
        <f>SUM(Y32:Y34)</f>
        <v>217700</v>
      </c>
      <c r="Z31" s="66">
        <f t="shared" si="3"/>
        <v>-125942.09999999999</v>
      </c>
      <c r="AA31" s="50">
        <f t="shared" si="4"/>
        <v>-57.8512172714745</v>
      </c>
    </row>
    <row r="32" spans="1:27" s="51" customFormat="1" ht="23.25">
      <c r="A32" s="55" t="s">
        <v>77</v>
      </c>
      <c r="B32" s="56">
        <v>450</v>
      </c>
      <c r="C32" s="56"/>
      <c r="D32" s="56">
        <v>450</v>
      </c>
      <c r="E32" s="56"/>
      <c r="F32" s="56">
        <v>6300</v>
      </c>
      <c r="G32" s="56">
        <v>2700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9900</v>
      </c>
      <c r="Y32" s="58">
        <v>61700</v>
      </c>
      <c r="Z32" s="59">
        <f t="shared" si="3"/>
        <v>-51800</v>
      </c>
      <c r="AA32" s="59">
        <f t="shared" si="4"/>
        <v>-83.9546191247974</v>
      </c>
    </row>
    <row r="33" spans="1:27" s="51" customFormat="1" ht="23.25">
      <c r="A33" s="60" t="s">
        <v>78</v>
      </c>
      <c r="B33" s="61">
        <v>22968</v>
      </c>
      <c r="C33" s="61">
        <v>6124.8</v>
      </c>
      <c r="D33" s="61">
        <v>400</v>
      </c>
      <c r="E33" s="61">
        <v>20097</v>
      </c>
      <c r="F33" s="61">
        <v>12919.5</v>
      </c>
      <c r="G33" s="61">
        <v>9474.3</v>
      </c>
      <c r="H33" s="61">
        <v>9874.3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81857.90000000001</v>
      </c>
      <c r="Y33" s="62">
        <v>150000</v>
      </c>
      <c r="Z33" s="59">
        <f t="shared" si="3"/>
        <v>-68142.09999999999</v>
      </c>
      <c r="AA33" s="59">
        <f t="shared" si="4"/>
        <v>-45.42806666666666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164770.32</v>
      </c>
      <c r="C35" s="73">
        <f t="shared" si="13"/>
        <v>111667.3</v>
      </c>
      <c r="D35" s="73">
        <f t="shared" si="13"/>
        <v>143178.14</v>
      </c>
      <c r="E35" s="73">
        <f t="shared" si="13"/>
        <v>12550125.75</v>
      </c>
      <c r="F35" s="73">
        <f t="shared" si="13"/>
        <v>12527387.31</v>
      </c>
      <c r="G35" s="73">
        <f t="shared" si="13"/>
        <v>94588.36</v>
      </c>
      <c r="H35" s="73">
        <f t="shared" si="13"/>
        <v>72474.94</v>
      </c>
      <c r="I35" s="73">
        <f t="shared" si="13"/>
        <v>0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25664192.12</v>
      </c>
      <c r="Y35" s="73">
        <f>SUM(Y6+Y11+Y12+Y17+Y18+Y19+Y20+Y21+Y22+Y23+Y24+Y25+Y5+Y4)</f>
        <v>242921500</v>
      </c>
      <c r="Z35" s="74">
        <f>SUM(X35-Y35)</f>
        <v>-217257307.88</v>
      </c>
      <c r="AA35" s="74">
        <f>Z35*100/Y35</f>
        <v>-89.4351911543441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A1">
      <selection activeCell="F23" sqref="F23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93</v>
      </c>
      <c r="C3" s="46" t="s">
        <v>94</v>
      </c>
      <c r="D3" s="46" t="s">
        <v>95</v>
      </c>
      <c r="E3" s="46" t="s">
        <v>96</v>
      </c>
      <c r="F3" s="46" t="s">
        <v>97</v>
      </c>
      <c r="G3" s="46" t="s">
        <v>98</v>
      </c>
      <c r="H3" s="46" t="s">
        <v>99</v>
      </c>
      <c r="I3" s="46" t="s">
        <v>100</v>
      </c>
      <c r="J3" s="46" t="s">
        <v>101</v>
      </c>
      <c r="K3" s="46" t="s">
        <v>102</v>
      </c>
      <c r="L3" s="46" t="s">
        <v>103</v>
      </c>
      <c r="M3" s="46" t="s">
        <v>104</v>
      </c>
      <c r="N3" s="46" t="s">
        <v>105</v>
      </c>
      <c r="O3" s="46" t="s">
        <v>106</v>
      </c>
      <c r="P3" s="46" t="s">
        <v>107</v>
      </c>
      <c r="Q3" s="46" t="s">
        <v>108</v>
      </c>
      <c r="R3" s="46" t="s">
        <v>109</v>
      </c>
      <c r="S3" s="46" t="s">
        <v>110</v>
      </c>
      <c r="T3" s="46" t="s">
        <v>111</v>
      </c>
      <c r="U3" s="46" t="s">
        <v>112</v>
      </c>
      <c r="V3" s="46" t="s">
        <v>113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0</v>
      </c>
      <c r="C6" s="54">
        <f aca="true" t="shared" si="0" ref="C6:N6">SUM(C7:C10)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0</v>
      </c>
      <c r="Y6" s="53">
        <f>SUM(Y7:Y10)</f>
        <v>242003000</v>
      </c>
      <c r="Z6" s="50">
        <f>SUM(X6-Y6)</f>
        <v>-242003000</v>
      </c>
      <c r="AA6" s="50">
        <f>Z6*100/Y6</f>
        <v>-100</v>
      </c>
    </row>
    <row r="7" spans="1:27" s="51" customFormat="1" ht="23.25">
      <c r="A7" s="55" t="s">
        <v>57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0</v>
      </c>
      <c r="Y7" s="58">
        <v>240000000</v>
      </c>
      <c r="Z7" s="59">
        <f>X7-Y7</f>
        <v>-240000000</v>
      </c>
      <c r="AA7" s="59">
        <f>Z7*100/Y7</f>
        <v>-100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0</v>
      </c>
      <c r="Y8" s="62">
        <v>2000000</v>
      </c>
      <c r="Z8" s="59">
        <f aca="true" t="shared" si="3" ref="Z8:AA34">X8-Y8</f>
        <v>-2000000</v>
      </c>
      <c r="AA8" s="59">
        <f>Z8*100/Y8</f>
        <v>-100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0</v>
      </c>
      <c r="Y9" s="62">
        <v>3000</v>
      </c>
      <c r="Z9" s="59">
        <f t="shared" si="3"/>
        <v>-3000</v>
      </c>
      <c r="AA9" s="59">
        <f aca="true" t="shared" si="4" ref="AA9:AA33">Z9*100/Y9</f>
        <v>-100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122000</v>
      </c>
      <c r="Z12" s="66">
        <f t="shared" si="3"/>
        <v>-122000</v>
      </c>
      <c r="AA12" s="50">
        <f t="shared" si="4"/>
        <v>-100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0</v>
      </c>
      <c r="Y21" s="53">
        <v>4500</v>
      </c>
      <c r="Z21" s="66">
        <f t="shared" si="3"/>
        <v>-4500</v>
      </c>
      <c r="AA21" s="66">
        <f t="shared" si="4"/>
        <v>-100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0</v>
      </c>
      <c r="Y22" s="53">
        <v>0</v>
      </c>
      <c r="Z22" s="66">
        <f t="shared" si="3"/>
        <v>0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/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0</v>
      </c>
      <c r="Y23" s="53">
        <v>37000</v>
      </c>
      <c r="Z23" s="66">
        <f t="shared" si="3"/>
        <v>-37000</v>
      </c>
      <c r="AA23" s="66">
        <f t="shared" si="4"/>
        <v>-100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0</v>
      </c>
      <c r="Y24" s="53">
        <v>7000</v>
      </c>
      <c r="Z24" s="66">
        <f t="shared" si="3"/>
        <v>-7000</v>
      </c>
      <c r="AA24" s="66">
        <f t="shared" si="4"/>
        <v>-100</v>
      </c>
    </row>
    <row r="25" spans="1:27" s="51" customFormat="1" ht="23.25">
      <c r="A25" s="48" t="s">
        <v>75</v>
      </c>
      <c r="B25" s="53">
        <f aca="true" t="shared" si="7" ref="B25:J25">B26+B30+B31</f>
        <v>0</v>
      </c>
      <c r="C25" s="53">
        <f t="shared" si="7"/>
        <v>0</v>
      </c>
      <c r="D25" s="53">
        <f t="shared" si="7"/>
        <v>0</v>
      </c>
      <c r="E25" s="53">
        <f t="shared" si="7"/>
        <v>0</v>
      </c>
      <c r="F25" s="53">
        <f t="shared" si="7"/>
        <v>0</v>
      </c>
      <c r="G25" s="53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0</v>
      </c>
      <c r="Y25" s="53">
        <f>Y26+Y30+Y31</f>
        <v>748000</v>
      </c>
      <c r="Z25" s="66">
        <f t="shared" si="3"/>
        <v>-748000</v>
      </c>
      <c r="AA25" s="50">
        <f t="shared" si="4"/>
        <v>-100</v>
      </c>
    </row>
    <row r="26" spans="1:27" s="51" customFormat="1" ht="23.25">
      <c r="A26" s="69" t="s">
        <v>76</v>
      </c>
      <c r="B26" s="53">
        <f aca="true" t="shared" si="9" ref="B26:J26">SUM(B27:B29)</f>
        <v>0</v>
      </c>
      <c r="C26" s="53">
        <f t="shared" si="9"/>
        <v>0</v>
      </c>
      <c r="D26" s="53">
        <f t="shared" si="9"/>
        <v>0</v>
      </c>
      <c r="E26" s="53">
        <f t="shared" si="9"/>
        <v>0</v>
      </c>
      <c r="F26" s="53">
        <f t="shared" si="9"/>
        <v>0</v>
      </c>
      <c r="G26" s="53">
        <f t="shared" si="9"/>
        <v>0</v>
      </c>
      <c r="H26" s="53">
        <f t="shared" si="9"/>
        <v>0</v>
      </c>
      <c r="I26" s="53">
        <f t="shared" si="9"/>
        <v>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0</v>
      </c>
      <c r="Y26" s="53">
        <f>SUM(Y27:Y29)</f>
        <v>400300</v>
      </c>
      <c r="Z26" s="66">
        <f t="shared" si="3"/>
        <v>-400300</v>
      </c>
      <c r="AA26" s="50">
        <f t="shared" si="4"/>
        <v>-100</v>
      </c>
    </row>
    <row r="27" spans="1:27" s="51" customFormat="1" ht="23.25">
      <c r="A27" s="55" t="s">
        <v>77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0</v>
      </c>
      <c r="Y27" s="58">
        <v>300000</v>
      </c>
      <c r="Z27" s="59">
        <f t="shared" si="3"/>
        <v>-300000</v>
      </c>
      <c r="AA27" s="59">
        <f t="shared" si="4"/>
        <v>-100</v>
      </c>
    </row>
    <row r="28" spans="1:27" s="51" customFormat="1" ht="23.25">
      <c r="A28" s="60" t="s">
        <v>78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0</v>
      </c>
      <c r="Y28" s="62">
        <v>100000</v>
      </c>
      <c r="Z28" s="59">
        <f t="shared" si="3"/>
        <v>-100000</v>
      </c>
      <c r="AA28" s="59">
        <f t="shared" si="4"/>
        <v>-100</v>
      </c>
    </row>
    <row r="29" spans="1:27" s="51" customFormat="1" ht="23.25">
      <c r="A29" s="63" t="s">
        <v>79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0</v>
      </c>
      <c r="Y29" s="64">
        <v>300</v>
      </c>
      <c r="Z29" s="65">
        <f t="shared" si="3"/>
        <v>-300</v>
      </c>
      <c r="AA29" s="65">
        <f t="shared" si="4"/>
        <v>-100</v>
      </c>
    </row>
    <row r="30" spans="1:27" s="51" customFormat="1" ht="23.25">
      <c r="A30" s="70" t="s">
        <v>80</v>
      </c>
      <c r="B30" s="49"/>
      <c r="C30" s="49"/>
      <c r="D30" s="49"/>
      <c r="E30" s="49"/>
      <c r="F30" s="49"/>
      <c r="G30" s="49"/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0</v>
      </c>
      <c r="Y30" s="53">
        <v>130000</v>
      </c>
      <c r="Z30" s="66">
        <f t="shared" si="3"/>
        <v>-130000</v>
      </c>
      <c r="AA30" s="50">
        <f t="shared" si="4"/>
        <v>-100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0</v>
      </c>
      <c r="F31" s="53">
        <f t="shared" si="11"/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0</v>
      </c>
      <c r="Y31" s="53">
        <f>SUM(Y32:Y34)</f>
        <v>217700</v>
      </c>
      <c r="Z31" s="66">
        <f t="shared" si="3"/>
        <v>-217700</v>
      </c>
      <c r="AA31" s="50">
        <f t="shared" si="4"/>
        <v>-100</v>
      </c>
    </row>
    <row r="32" spans="1:27" s="51" customFormat="1" ht="23.25">
      <c r="A32" s="55" t="s">
        <v>77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0</v>
      </c>
      <c r="Y32" s="58">
        <v>61700</v>
      </c>
      <c r="Z32" s="59">
        <f t="shared" si="3"/>
        <v>-61700</v>
      </c>
      <c r="AA32" s="59">
        <f t="shared" si="4"/>
        <v>-100</v>
      </c>
    </row>
    <row r="33" spans="1:27" s="51" customFormat="1" ht="23.25">
      <c r="A33" s="60" t="s">
        <v>78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0</v>
      </c>
      <c r="Y33" s="62">
        <v>150000</v>
      </c>
      <c r="Z33" s="59">
        <f t="shared" si="3"/>
        <v>-150000</v>
      </c>
      <c r="AA33" s="59">
        <f t="shared" si="4"/>
        <v>-100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0</v>
      </c>
      <c r="C35" s="73">
        <f t="shared" si="13"/>
        <v>0</v>
      </c>
      <c r="D35" s="73">
        <f t="shared" si="13"/>
        <v>0</v>
      </c>
      <c r="E35" s="73">
        <f t="shared" si="13"/>
        <v>0</v>
      </c>
      <c r="F35" s="73">
        <f t="shared" si="13"/>
        <v>0</v>
      </c>
      <c r="G35" s="73">
        <f t="shared" si="13"/>
        <v>0</v>
      </c>
      <c r="H35" s="73">
        <f t="shared" si="13"/>
        <v>0</v>
      </c>
      <c r="I35" s="73">
        <f t="shared" si="13"/>
        <v>0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0</v>
      </c>
      <c r="Y35" s="73">
        <f>SUM(Y6+Y11+Y12+Y17+Y18+Y19+Y20+Y21+Y22+Y23+Y24+Y25+Y5+Y4)</f>
        <v>242921500</v>
      </c>
      <c r="Z35" s="74">
        <f>SUM(X35-Y35)</f>
        <v>-242921500</v>
      </c>
      <c r="AA35" s="74">
        <f>Z35*100/Y35</f>
        <v>-100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EXC</cp:lastModifiedBy>
  <cp:lastPrinted>2015-04-03T08:03:42Z</cp:lastPrinted>
  <dcterms:created xsi:type="dcterms:W3CDTF">2011-06-13T02:02:48Z</dcterms:created>
  <dcterms:modified xsi:type="dcterms:W3CDTF">2015-06-11T02:46:11Z</dcterms:modified>
  <cp:category/>
  <cp:version/>
  <cp:contentType/>
  <cp:contentStatus/>
</cp:coreProperties>
</file>