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7520" windowHeight="11835" tabRatio="680" activeTab="0"/>
  </bookViews>
  <sheets>
    <sheet name="รายได้ประจำวัน" sheetId="1" r:id="rId1"/>
    <sheet name="ต.ค.57" sheetId="2" r:id="rId2"/>
    <sheet name="พ.ย.57 " sheetId="3" r:id="rId3"/>
    <sheet name="ธ.ค.57" sheetId="4" r:id="rId4"/>
    <sheet name="ม.ค.58" sheetId="5" r:id="rId5"/>
    <sheet name="ก.พ.58" sheetId="6" r:id="rId6"/>
    <sheet name="มี.ค.58" sheetId="7" r:id="rId7"/>
    <sheet name="เม.ย.58" sheetId="8" r:id="rId8"/>
    <sheet name="เม.ย.58 1" sheetId="9" r:id="rId9"/>
  </sheets>
  <definedNames>
    <definedName name="_xlnm.Print_Area" localSheetId="0">'รายได้ประจำวัน'!$A$1:$K$52</definedName>
  </definedNames>
  <calcPr fullCalcOnLoad="1"/>
</workbook>
</file>

<file path=xl/sharedStrings.xml><?xml version="1.0" encoding="utf-8"?>
<sst xmlns="http://schemas.openxmlformats.org/spreadsheetml/2006/main" count="547" uniqueCount="242">
  <si>
    <t>รายการภาษี</t>
  </si>
  <si>
    <t>จัดเก็บได้</t>
  </si>
  <si>
    <t>ชำระที่กรม</t>
  </si>
  <si>
    <t>รวมตั้งแต่ต้นเดือน</t>
  </si>
  <si>
    <t>เป้าหมายของเดือน</t>
  </si>
  <si>
    <t>ผลต่าง</t>
  </si>
  <si>
    <t>ร้อยละ</t>
  </si>
  <si>
    <t>รวมตั้งแต่ต้นปี</t>
  </si>
  <si>
    <t>เป้าหมายของปี</t>
  </si>
  <si>
    <t xml:space="preserve">  ก.ภาษีสุราในประเทศ</t>
  </si>
  <si>
    <t>1.  ภาษีสุรา</t>
  </si>
  <si>
    <t>3.  ภาษียาสูบ</t>
  </si>
  <si>
    <t>4.  ไพ่และเงินผลประโยชน์</t>
  </si>
  <si>
    <t>5.  ภาษีน้ำมันฯ</t>
  </si>
  <si>
    <t xml:space="preserve">  ก. ภาษีน้ำมันในประเทศ</t>
  </si>
  <si>
    <t xml:space="preserve">  ข. ภาษีน้ำมันนำเข้า</t>
  </si>
  <si>
    <t>6.  ภาษีเครื่องดื่ม</t>
  </si>
  <si>
    <t xml:space="preserve">  ก. ประเมินภาษี</t>
  </si>
  <si>
    <t xml:space="preserve">  ข. แสตมป์เครื่องดื่ม</t>
  </si>
  <si>
    <t>7.  ภาษีเครื่องไฟฟฟ้า</t>
  </si>
  <si>
    <t>8.  ภาษีรถยนต์</t>
  </si>
  <si>
    <t xml:space="preserve">  ก. ภาษีรถยนต์ในประเทศ</t>
  </si>
  <si>
    <t>9.  ภาษีเครื่องหอม</t>
  </si>
  <si>
    <t>10.  ภาษีเรือ</t>
  </si>
  <si>
    <t>11.  ภาษีสนามกอล์ฟ</t>
  </si>
  <si>
    <t>12.  ภาษีอาบน้ำ  อบและนวด</t>
  </si>
  <si>
    <t>13.  ภาษีไนท์คลับ และดิสโกเธค</t>
  </si>
  <si>
    <t>14.  ภาษีกิจการโทรคมนาคม</t>
  </si>
  <si>
    <t>15.  ภาษีรถจักรยานยนต์</t>
  </si>
  <si>
    <t xml:space="preserve">  ก. ภาษีรถจักรยานยนต์ในประเทศ</t>
  </si>
  <si>
    <t xml:space="preserve">  ข. ภาษีรถจักยานยนต์นำเข้า</t>
  </si>
  <si>
    <t>16.  ภาษีแบตเตอรี่</t>
  </si>
  <si>
    <t xml:space="preserve">  ข. ภาษีแบตเตอรี่นำเข้า</t>
  </si>
  <si>
    <t xml:space="preserve">  ก. ภาษีแบตเตอรี่ในประเทศ</t>
  </si>
  <si>
    <t>17. ภาษีเครื่องแก้ว</t>
  </si>
  <si>
    <t>2.  ภาษีเบียร์</t>
  </si>
  <si>
    <t>รวมทั้งสิ้น</t>
  </si>
  <si>
    <t xml:space="preserve">  ข.ภาษีสุรากลั่นชุมชน</t>
  </si>
  <si>
    <t>ก.  ใบอนุญาต</t>
  </si>
  <si>
    <t xml:space="preserve">     -  สุรา</t>
  </si>
  <si>
    <t xml:space="preserve">     -  ยาสูบ</t>
  </si>
  <si>
    <t xml:space="preserve">     -  ไพ่</t>
  </si>
  <si>
    <t>ข.  เบ็ดเตล็ดอื่น ใบขน ขายทอดตลาด ฯลฯ</t>
  </si>
  <si>
    <t>ค.  ค่าปรับส่งคลัง</t>
  </si>
  <si>
    <t xml:space="preserve">     -  พ.ร.บ. 27</t>
  </si>
  <si>
    <t xml:space="preserve">  ค.ภาษีสุราแช่พื้นเมือง</t>
  </si>
  <si>
    <t>รายงานผลการจัดเก็บรายได้ภาษีสรรพสามิตพื้นที่บุรีรัมย์</t>
  </si>
  <si>
    <t>สรุปข้อมูลประจำวัน</t>
  </si>
  <si>
    <t>18. รายได้เบ็ดเตล็ด</t>
  </si>
  <si>
    <t>หน่วย : บาท</t>
  </si>
  <si>
    <t>ประเภทรายได้ภาษี</t>
  </si>
  <si>
    <t>รวม</t>
  </si>
  <si>
    <t>เป้าหมาย</t>
  </si>
  <si>
    <t>สูง/ต่ำกว่าเป้าหมาย</t>
  </si>
  <si>
    <t>1. น้ำมันและผลิตภัณฑ์น้ำมัน</t>
  </si>
  <si>
    <t>2. ยาสูบ (แสตมป์ยาเส้น)</t>
  </si>
  <si>
    <t>3. สุรา</t>
  </si>
  <si>
    <t xml:space="preserve">   ก. สุรากลั่นโรงใหญ่</t>
  </si>
  <si>
    <t xml:space="preserve">   ข. สุรากลั่นชุมชน</t>
  </si>
  <si>
    <t xml:space="preserve">   ค. สุราแช่พื้นเมือง-ผลไม้</t>
  </si>
  <si>
    <t xml:space="preserve">   ง. ไวน์</t>
  </si>
  <si>
    <t>4. รถยนต์</t>
  </si>
  <si>
    <t>5. เครื่องดื่ม</t>
  </si>
  <si>
    <t xml:space="preserve">   ก. แสตมป์เครื่องดื่ม</t>
  </si>
  <si>
    <t xml:space="preserve">   ข. จุกจีบจดทะเบียน</t>
  </si>
  <si>
    <t xml:space="preserve">   ค. เครื่องขายเครื่องดื่ม (รวมชำระที่อื่น)</t>
  </si>
  <si>
    <t xml:space="preserve">   ง. น้ำผลไม้ น้ำพืช น้ำผัก</t>
  </si>
  <si>
    <t xml:space="preserve">6. เครื่องไฟฟ้า </t>
  </si>
  <si>
    <t>7. รถจักรยานยนต์</t>
  </si>
  <si>
    <t>8. แบตเตอรี่</t>
  </si>
  <si>
    <t>9. สนามม้า</t>
  </si>
  <si>
    <t>10. สนามกอล์ฟ</t>
  </si>
  <si>
    <t>11. ผลิตภัณฑ์เครื่องหอมฯ</t>
  </si>
  <si>
    <t>12. ไนท์คลับและดิสโก้เธค</t>
  </si>
  <si>
    <t>13. สถานอาบน้ำหรืออบตัวและนวด</t>
  </si>
  <si>
    <t>14. รายได้เบ็ดเตล็ด</t>
  </si>
  <si>
    <t xml:space="preserve">   ก. ใบอนุญาต</t>
  </si>
  <si>
    <t xml:space="preserve">       - สุรา</t>
  </si>
  <si>
    <t xml:space="preserve">       - ยาสูบ</t>
  </si>
  <si>
    <t xml:space="preserve">       - ไพ่</t>
  </si>
  <si>
    <t xml:space="preserve">   ข. เบ็ดเตล็ดอื่น ใบขน ขายทอดตลาด ฯลฯ</t>
  </si>
  <si>
    <t xml:space="preserve">   ค. ค่าปรับส่งคลัง</t>
  </si>
  <si>
    <t xml:space="preserve">       - พ.ร.บ. 27</t>
  </si>
  <si>
    <t xml:space="preserve">   30 ต.ค. 56</t>
  </si>
  <si>
    <t xml:space="preserve">  ข. ภาษีรถยนต์ดัดแปลง</t>
  </si>
  <si>
    <t xml:space="preserve">    13.2 เงินเพิ่ม</t>
  </si>
  <si>
    <t xml:space="preserve">    13.1 ค่าเบี้ยปรับ</t>
  </si>
  <si>
    <t xml:space="preserve">   1 ต.ค. 57</t>
  </si>
  <si>
    <t xml:space="preserve">   2 ต.ค. 57</t>
  </si>
  <si>
    <t xml:space="preserve">   3 ต.ค. 57</t>
  </si>
  <si>
    <t xml:space="preserve">   6 ต.ค. 57</t>
  </si>
  <si>
    <t xml:space="preserve">   7 ต.ค. 57</t>
  </si>
  <si>
    <t xml:space="preserve">   8 ต.ค. 57</t>
  </si>
  <si>
    <t xml:space="preserve">   9 ต.ค. 57</t>
  </si>
  <si>
    <t xml:space="preserve">   10 ต.ค. 57</t>
  </si>
  <si>
    <t xml:space="preserve">   13 ต.ค. 57</t>
  </si>
  <si>
    <t xml:space="preserve">   14 ต.ค. 57</t>
  </si>
  <si>
    <t xml:space="preserve">   15 ต.ค. 57</t>
  </si>
  <si>
    <t xml:space="preserve">   16 ต.ค. 57</t>
  </si>
  <si>
    <t xml:space="preserve">   17 ต.ค. 57</t>
  </si>
  <si>
    <t xml:space="preserve">   20 ต.ค. 57</t>
  </si>
  <si>
    <t xml:space="preserve">   21 ต.ค. 57</t>
  </si>
  <si>
    <t xml:space="preserve">   22 ต.ค. 57</t>
  </si>
  <si>
    <t xml:space="preserve">   24 ต.ค. 57</t>
  </si>
  <si>
    <t xml:space="preserve">   27 ต.ค. 57</t>
  </si>
  <si>
    <t xml:space="preserve">   28 ต.ค. 57</t>
  </si>
  <si>
    <t xml:space="preserve">   29 ต.ค. 57</t>
  </si>
  <si>
    <t xml:space="preserve">   31 ต.ค. 56</t>
  </si>
  <si>
    <t>ประจำเดือน  ตุลาคม  2557</t>
  </si>
  <si>
    <t xml:space="preserve">   3 พ.ย. 57</t>
  </si>
  <si>
    <t xml:space="preserve">   4 พ.ย. 57</t>
  </si>
  <si>
    <t xml:space="preserve">   5 พ.ย. 57</t>
  </si>
  <si>
    <t xml:space="preserve">   6 พ.ย. 57</t>
  </si>
  <si>
    <t xml:space="preserve">   7 พ.ย. 57</t>
  </si>
  <si>
    <t xml:space="preserve">   10 พ.ย. 57</t>
  </si>
  <si>
    <t xml:space="preserve">   11 พ.ย. 57</t>
  </si>
  <si>
    <t xml:space="preserve">   12 พ.ย. 57</t>
  </si>
  <si>
    <t xml:space="preserve">   13 พ.ย. 57</t>
  </si>
  <si>
    <t xml:space="preserve">   14 พ.ย. 57</t>
  </si>
  <si>
    <t xml:space="preserve">   17 พ.ย. 57</t>
  </si>
  <si>
    <t xml:space="preserve">   18 พ.ย. 57</t>
  </si>
  <si>
    <t xml:space="preserve">   19 พ.ย. 57</t>
  </si>
  <si>
    <t xml:space="preserve">   20 พ.ย. 57</t>
  </si>
  <si>
    <t xml:space="preserve">   21 พ.ย. 57</t>
  </si>
  <si>
    <t xml:space="preserve">   24 พ.ย. 57</t>
  </si>
  <si>
    <t xml:space="preserve">   25 พ.ย. 57</t>
  </si>
  <si>
    <t xml:space="preserve">   26 พ.ย. 57</t>
  </si>
  <si>
    <t xml:space="preserve">   27 พ.ย. 57</t>
  </si>
  <si>
    <t xml:space="preserve">   28 พ.ย. 57</t>
  </si>
  <si>
    <t>ประจำเดือน  พฤศจิกายน  2557</t>
  </si>
  <si>
    <t>ประจำเดือน  ธันวาคม  2557</t>
  </si>
  <si>
    <t xml:space="preserve">   1 ธ.ค. 57</t>
  </si>
  <si>
    <t xml:space="preserve">   2 ธ.ค. 57</t>
  </si>
  <si>
    <t xml:space="preserve">   3 ธ.ค. 57</t>
  </si>
  <si>
    <t xml:space="preserve">   4 ธ.ค. 57</t>
  </si>
  <si>
    <t xml:space="preserve">   8 ธ.ค. 57</t>
  </si>
  <si>
    <t xml:space="preserve">   9 ธ.ค. 57</t>
  </si>
  <si>
    <t xml:space="preserve">   11 ธ.ค. 57</t>
  </si>
  <si>
    <t xml:space="preserve">   12 ธ.ค. 57</t>
  </si>
  <si>
    <t xml:space="preserve">   15 ธ.ค. 57</t>
  </si>
  <si>
    <t xml:space="preserve">   16 ธ.ค. 57</t>
  </si>
  <si>
    <t xml:space="preserve">   17 ธ.ค. 57</t>
  </si>
  <si>
    <t xml:space="preserve">   18 ธ.ค. 57</t>
  </si>
  <si>
    <t xml:space="preserve">   19 ธ.ค. 57</t>
  </si>
  <si>
    <t xml:space="preserve">   22 ธ.ค. 57</t>
  </si>
  <si>
    <t xml:space="preserve">   30 ธ.ค. 56</t>
  </si>
  <si>
    <t xml:space="preserve">   29 ธ.ค. 57</t>
  </si>
  <si>
    <t xml:space="preserve">   23 ธ.ค. 57</t>
  </si>
  <si>
    <t xml:space="preserve">   24 ธ.ค. 57</t>
  </si>
  <si>
    <t xml:space="preserve">   25 ธ.ค. 57</t>
  </si>
  <si>
    <t xml:space="preserve">   26 ธ.ค. 57</t>
  </si>
  <si>
    <t xml:space="preserve">   5 ม.ค. 58</t>
  </si>
  <si>
    <t xml:space="preserve">   6 ม.ค. 58</t>
  </si>
  <si>
    <t xml:space="preserve">   7 ม.ค. 58</t>
  </si>
  <si>
    <t xml:space="preserve">   8 ม.ค. 58</t>
  </si>
  <si>
    <t xml:space="preserve">   9 ม.ค. 58</t>
  </si>
  <si>
    <t xml:space="preserve">   12 ม.ค. 58</t>
  </si>
  <si>
    <t xml:space="preserve">   13 ม.ค. 58</t>
  </si>
  <si>
    <t xml:space="preserve">   14 ม.ค. 58</t>
  </si>
  <si>
    <t xml:space="preserve">   15 ม.ค. 58</t>
  </si>
  <si>
    <t xml:space="preserve">   16 ม.ค. 58</t>
  </si>
  <si>
    <t xml:space="preserve">   19 ม.ค. 58</t>
  </si>
  <si>
    <t xml:space="preserve">   20 ม.ค. 58</t>
  </si>
  <si>
    <t xml:space="preserve">   21 ม.ค. 58</t>
  </si>
  <si>
    <t xml:space="preserve">   22 ม.ค. 58</t>
  </si>
  <si>
    <t xml:space="preserve">   23 ม.ค. 58</t>
  </si>
  <si>
    <t xml:space="preserve">   26 ม.ค. 58</t>
  </si>
  <si>
    <t xml:space="preserve">   27 ม.ค. 58</t>
  </si>
  <si>
    <t xml:space="preserve">   28 ม.ค. 58</t>
  </si>
  <si>
    <t xml:space="preserve">   29 ม.ค. 58</t>
  </si>
  <si>
    <t xml:space="preserve">   30 ม.ค. 58</t>
  </si>
  <si>
    <t>ประจำเดือน  มกราคม  2558</t>
  </si>
  <si>
    <t>ประจำเดือน  กุมภาพันธ์  2558</t>
  </si>
  <si>
    <t xml:space="preserve">   2 ก.พ. 58</t>
  </si>
  <si>
    <t xml:space="preserve">   3 ก.พ. 58</t>
  </si>
  <si>
    <t xml:space="preserve">   4 ก.พ. 58</t>
  </si>
  <si>
    <t xml:space="preserve">   5 ก.พ. 58</t>
  </si>
  <si>
    <t xml:space="preserve">   6 ก.พ. 58</t>
  </si>
  <si>
    <t xml:space="preserve">   9 ก.พ. 58</t>
  </si>
  <si>
    <t xml:space="preserve">   10 ก.พ. 58</t>
  </si>
  <si>
    <t xml:space="preserve">   11 ก.พ. 58</t>
  </si>
  <si>
    <t xml:space="preserve">   12 ก.พ. 58</t>
  </si>
  <si>
    <t xml:space="preserve">   13 ก.พ. 58</t>
  </si>
  <si>
    <t xml:space="preserve">   16 ก.พ. 58</t>
  </si>
  <si>
    <t xml:space="preserve">   17 ก.พ. 58</t>
  </si>
  <si>
    <t xml:space="preserve">   18 ก.พ. 58</t>
  </si>
  <si>
    <t xml:space="preserve">   19 ก.พ. 58</t>
  </si>
  <si>
    <t xml:space="preserve">   20 ก.พ. 58</t>
  </si>
  <si>
    <t xml:space="preserve">   23 ก.พ. 58</t>
  </si>
  <si>
    <t xml:space="preserve">   24 ก.พ. 58</t>
  </si>
  <si>
    <t xml:space="preserve">   25 ก.พ. 58</t>
  </si>
  <si>
    <t xml:space="preserve">   26 ก.พ. 58</t>
  </si>
  <si>
    <t xml:space="preserve">   27 ก.พ. 58</t>
  </si>
  <si>
    <t xml:space="preserve">    12.1 ค่าเบี้ยปรับ</t>
  </si>
  <si>
    <t xml:space="preserve">    12.2 เงินเพิ่ม</t>
  </si>
  <si>
    <t xml:space="preserve">   2 มี.ค. 58</t>
  </si>
  <si>
    <t xml:space="preserve">   3 มี.ค. 58</t>
  </si>
  <si>
    <t xml:space="preserve">   5 มี.ค. 58</t>
  </si>
  <si>
    <t xml:space="preserve">   6 มี.ค. 58</t>
  </si>
  <si>
    <t xml:space="preserve">   9 มี.ค. 58</t>
  </si>
  <si>
    <t xml:space="preserve">   10 มี.ค. 58</t>
  </si>
  <si>
    <t xml:space="preserve">   11 มี.ค. 58</t>
  </si>
  <si>
    <t xml:space="preserve">   12 มี.ค. 58</t>
  </si>
  <si>
    <t xml:space="preserve">   13 มี.ค. 58</t>
  </si>
  <si>
    <t xml:space="preserve">   16 มี.ค. 58</t>
  </si>
  <si>
    <t xml:space="preserve">   17 มี.ค. 58</t>
  </si>
  <si>
    <t xml:space="preserve">   18 มี.ค. 58</t>
  </si>
  <si>
    <t xml:space="preserve">   19 มี.ค. 58</t>
  </si>
  <si>
    <t xml:space="preserve">   20 มี.ค. 58</t>
  </si>
  <si>
    <t xml:space="preserve">   23 มี.ค. 58</t>
  </si>
  <si>
    <t xml:space="preserve">   24 มี.ค. 58</t>
  </si>
  <si>
    <t xml:space="preserve">   25 มี.ค. 58</t>
  </si>
  <si>
    <t xml:space="preserve">   26 มี.ค. 58</t>
  </si>
  <si>
    <t xml:space="preserve">   27 มี.ค. 58</t>
  </si>
  <si>
    <t xml:space="preserve">   30 มี.ค. 58</t>
  </si>
  <si>
    <t xml:space="preserve">   31 มี.ค. 58</t>
  </si>
  <si>
    <t>ประจำเดือน  มึนาคม   2558</t>
  </si>
  <si>
    <t xml:space="preserve">  ค. น้ำพื้ชผักผลไม้(ไม่ผ่านเกณฑ์)</t>
  </si>
  <si>
    <t xml:space="preserve">  ง. ภาษีจุกจีบจดทะเบียน</t>
  </si>
  <si>
    <t xml:space="preserve">  จ. ภาษีเครื่องขายเครื่องดื่ม</t>
  </si>
  <si>
    <t xml:space="preserve">     จ.1 เบี้ยปรับเงินเพิ่ม</t>
  </si>
  <si>
    <t xml:space="preserve">  ฉ. ภาษีเครื่องดื่มนำเข้า</t>
  </si>
  <si>
    <t xml:space="preserve">   1 เม.ย. 58</t>
  </si>
  <si>
    <t xml:space="preserve">   2 เม.ย. 58</t>
  </si>
  <si>
    <t xml:space="preserve">   3 เม.ย. 58</t>
  </si>
  <si>
    <t xml:space="preserve">   7 เม.ย. 58</t>
  </si>
  <si>
    <t xml:space="preserve">   8 เม.ย. 58</t>
  </si>
  <si>
    <t xml:space="preserve">   9 เม.ย. 58</t>
  </si>
  <si>
    <t xml:space="preserve">   10 เม.ย. 58</t>
  </si>
  <si>
    <t xml:space="preserve">   16 เม.ย. 58</t>
  </si>
  <si>
    <t xml:space="preserve">   17 เม.ย. 58</t>
  </si>
  <si>
    <t xml:space="preserve">   20 เม.ย. 58</t>
  </si>
  <si>
    <t xml:space="preserve">   21 เม.ย. 58</t>
  </si>
  <si>
    <t xml:space="preserve">   22 เม.ย. 58</t>
  </si>
  <si>
    <t xml:space="preserve">   23 เม.ย. 58</t>
  </si>
  <si>
    <t xml:space="preserve">   24 เม.ย. 58</t>
  </si>
  <si>
    <t xml:space="preserve">   27 เม.ย. 58</t>
  </si>
  <si>
    <t xml:space="preserve">   28 เม.ย. 58</t>
  </si>
  <si>
    <t xml:space="preserve">   29 เม.ย. 58</t>
  </si>
  <si>
    <t xml:space="preserve">   30 เม.ย. 58</t>
  </si>
  <si>
    <t>ประจำเดือน  เมษายน  2558</t>
  </si>
  <si>
    <t>ประจำวันที่  29  เมษายน  2558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</si>
</sst>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\-#,##0.00\ "/>
  </numFmts>
  <fonts count="6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0"/>
      <name val="TH SarabunPSK"/>
      <family val="2"/>
    </font>
    <font>
      <sz val="10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sz val="16"/>
      <name val="EucrosiaUPC"/>
      <family val="1"/>
    </font>
    <font>
      <b/>
      <sz val="14"/>
      <name val="TH SarabunPSK"/>
      <family val="2"/>
    </font>
    <font>
      <b/>
      <sz val="14"/>
      <name val="EucrosiaUPC"/>
      <family val="1"/>
    </font>
    <font>
      <sz val="15"/>
      <name val="TH SarabunPSK"/>
      <family val="2"/>
    </font>
    <font>
      <sz val="14"/>
      <name val="TH SarabunPSK"/>
      <family val="2"/>
    </font>
    <font>
      <sz val="14"/>
      <name val="Eucrosi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16"/>
      <color indexed="10"/>
      <name val="TH SarabunPSK"/>
      <family val="2"/>
    </font>
    <font>
      <sz val="15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5"/>
      <color indexed="12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color rgb="FFFF0000"/>
      <name val="TH SarabunPSK"/>
      <family val="2"/>
    </font>
    <font>
      <sz val="15"/>
      <color rgb="FF0000FF"/>
      <name val="TH SarabunPSK"/>
      <family val="2"/>
    </font>
    <font>
      <b/>
      <sz val="16"/>
      <color rgb="FF0000FF"/>
      <name val="TH SarabunPSK"/>
      <family val="2"/>
    </font>
    <font>
      <b/>
      <sz val="15"/>
      <color rgb="FF0000FF"/>
      <name val="TH SarabunPSK"/>
      <family val="2"/>
    </font>
    <font>
      <b/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/>
      <right/>
      <top style="double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53" fillId="0" borderId="0" xfId="0" applyFont="1" applyAlignment="1">
      <alignment/>
    </xf>
    <xf numFmtId="43" fontId="53" fillId="0" borderId="0" xfId="33" applyFont="1" applyAlignment="1">
      <alignment/>
    </xf>
    <xf numFmtId="43" fontId="54" fillId="0" borderId="10" xfId="33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56" fillId="0" borderId="12" xfId="0" applyFont="1" applyBorder="1" applyAlignment="1">
      <alignment/>
    </xf>
    <xf numFmtId="0" fontId="56" fillId="0" borderId="13" xfId="0" applyFont="1" applyBorder="1" applyAlignment="1">
      <alignment/>
    </xf>
    <xf numFmtId="0" fontId="56" fillId="0" borderId="14" xfId="0" applyFont="1" applyBorder="1" applyAlignment="1">
      <alignment/>
    </xf>
    <xf numFmtId="43" fontId="55" fillId="0" borderId="10" xfId="33" applyFont="1" applyBorder="1" applyAlignment="1">
      <alignment/>
    </xf>
    <xf numFmtId="4" fontId="55" fillId="0" borderId="10" xfId="0" applyNumberFormat="1" applyFont="1" applyBorder="1" applyAlignment="1">
      <alignment/>
    </xf>
    <xf numFmtId="2" fontId="55" fillId="0" borderId="10" xfId="0" applyNumberFormat="1" applyFont="1" applyBorder="1" applyAlignment="1">
      <alignment/>
    </xf>
    <xf numFmtId="43" fontId="56" fillId="0" borderId="12" xfId="33" applyFont="1" applyBorder="1" applyAlignment="1">
      <alignment horizontal="center"/>
    </xf>
    <xf numFmtId="43" fontId="56" fillId="0" borderId="12" xfId="33" applyFont="1" applyBorder="1" applyAlignment="1">
      <alignment/>
    </xf>
    <xf numFmtId="43" fontId="55" fillId="0" borderId="12" xfId="33" applyFont="1" applyBorder="1" applyAlignment="1">
      <alignment/>
    </xf>
    <xf numFmtId="43" fontId="56" fillId="0" borderId="12" xfId="33" applyFont="1" applyBorder="1" applyAlignment="1">
      <alignment horizontal="right"/>
    </xf>
    <xf numFmtId="4" fontId="56" fillId="0" borderId="12" xfId="0" applyNumberFormat="1" applyFont="1" applyBorder="1" applyAlignment="1">
      <alignment/>
    </xf>
    <xf numFmtId="2" fontId="56" fillId="0" borderId="12" xfId="0" applyNumberFormat="1" applyFont="1" applyBorder="1" applyAlignment="1">
      <alignment/>
    </xf>
    <xf numFmtId="43" fontId="56" fillId="0" borderId="13" xfId="33" applyFont="1" applyBorder="1" applyAlignment="1">
      <alignment horizontal="center"/>
    </xf>
    <xf numFmtId="43" fontId="56" fillId="0" borderId="13" xfId="33" applyFont="1" applyBorder="1" applyAlignment="1">
      <alignment/>
    </xf>
    <xf numFmtId="43" fontId="55" fillId="0" borderId="13" xfId="33" applyFont="1" applyBorder="1" applyAlignment="1">
      <alignment/>
    </xf>
    <xf numFmtId="4" fontId="56" fillId="0" borderId="13" xfId="0" applyNumberFormat="1" applyFont="1" applyBorder="1" applyAlignment="1">
      <alignment/>
    </xf>
    <xf numFmtId="2" fontId="56" fillId="0" borderId="13" xfId="0" applyNumberFormat="1" applyFont="1" applyBorder="1" applyAlignment="1">
      <alignment/>
    </xf>
    <xf numFmtId="43" fontId="56" fillId="0" borderId="14" xfId="33" applyFont="1" applyBorder="1" applyAlignment="1">
      <alignment horizontal="center"/>
    </xf>
    <xf numFmtId="43" fontId="55" fillId="0" borderId="14" xfId="33" applyFont="1" applyBorder="1" applyAlignment="1">
      <alignment/>
    </xf>
    <xf numFmtId="43" fontId="56" fillId="0" borderId="14" xfId="33" applyFont="1" applyBorder="1" applyAlignment="1">
      <alignment/>
    </xf>
    <xf numFmtId="4" fontId="56" fillId="0" borderId="14" xfId="0" applyNumberFormat="1" applyFont="1" applyBorder="1" applyAlignment="1">
      <alignment/>
    </xf>
    <xf numFmtId="2" fontId="56" fillId="0" borderId="14" xfId="0" applyNumberFormat="1" applyFont="1" applyBorder="1" applyAlignment="1">
      <alignment/>
    </xf>
    <xf numFmtId="43" fontId="55" fillId="0" borderId="10" xfId="33" applyFont="1" applyBorder="1" applyAlignment="1">
      <alignment horizontal="center"/>
    </xf>
    <xf numFmtId="43" fontId="56" fillId="0" borderId="10" xfId="33" applyFont="1" applyBorder="1" applyAlignment="1">
      <alignment/>
    </xf>
    <xf numFmtId="4" fontId="56" fillId="0" borderId="10" xfId="0" applyNumberFormat="1" applyFont="1" applyBorder="1" applyAlignment="1">
      <alignment/>
    </xf>
    <xf numFmtId="2" fontId="56" fillId="0" borderId="10" xfId="0" applyNumberFormat="1" applyFont="1" applyBorder="1" applyAlignment="1">
      <alignment/>
    </xf>
    <xf numFmtId="43" fontId="55" fillId="0" borderId="11" xfId="33" applyFont="1" applyBorder="1" applyAlignment="1">
      <alignment/>
    </xf>
    <xf numFmtId="4" fontId="55" fillId="0" borderId="11" xfId="0" applyNumberFormat="1" applyFont="1" applyBorder="1" applyAlignment="1">
      <alignment/>
    </xf>
    <xf numFmtId="2" fontId="55" fillId="0" borderId="11" xfId="0" applyNumberFormat="1" applyFont="1" applyBorder="1" applyAlignment="1">
      <alignment/>
    </xf>
    <xf numFmtId="0" fontId="57" fillId="0" borderId="0" xfId="0" applyFont="1" applyAlignment="1">
      <alignment/>
    </xf>
    <xf numFmtId="43" fontId="57" fillId="0" borderId="0" xfId="33" applyFont="1" applyAlignment="1">
      <alignment/>
    </xf>
    <xf numFmtId="43" fontId="56" fillId="0" borderId="15" xfId="33" applyFont="1" applyBorder="1" applyAlignment="1">
      <alignment/>
    </xf>
    <xf numFmtId="43" fontId="56" fillId="0" borderId="15" xfId="33" applyFont="1" applyBorder="1" applyAlignment="1">
      <alignment horizontal="right"/>
    </xf>
    <xf numFmtId="43" fontId="56" fillId="0" borderId="10" xfId="33" applyFont="1" applyBorder="1" applyAlignment="1">
      <alignment horizontal="right"/>
    </xf>
    <xf numFmtId="43" fontId="55" fillId="0" borderId="10" xfId="33" applyFont="1" applyBorder="1" applyAlignment="1">
      <alignment horizontal="right"/>
    </xf>
    <xf numFmtId="43" fontId="55" fillId="0" borderId="11" xfId="33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17" fontId="5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43" fontId="7" fillId="0" borderId="15" xfId="33" applyFont="1" applyBorder="1" applyAlignment="1">
      <alignment/>
    </xf>
    <xf numFmtId="43" fontId="8" fillId="0" borderId="10" xfId="33" applyFont="1" applyBorder="1" applyAlignment="1">
      <alignment/>
    </xf>
    <xf numFmtId="0" fontId="9" fillId="0" borderId="0" xfId="0" applyFont="1" applyAlignment="1">
      <alignment/>
    </xf>
    <xf numFmtId="0" fontId="7" fillId="0" borderId="15" xfId="0" applyFont="1" applyBorder="1" applyAlignment="1">
      <alignment/>
    </xf>
    <xf numFmtId="43" fontId="7" fillId="0" borderId="10" xfId="33" applyFont="1" applyBorder="1" applyAlignment="1">
      <alignment/>
    </xf>
    <xf numFmtId="43" fontId="7" fillId="0" borderId="10" xfId="33" applyNumberFormat="1" applyFont="1" applyBorder="1" applyAlignment="1">
      <alignment/>
    </xf>
    <xf numFmtId="0" fontId="10" fillId="0" borderId="12" xfId="0" applyFont="1" applyBorder="1" applyAlignment="1">
      <alignment/>
    </xf>
    <xf numFmtId="43" fontId="10" fillId="0" borderId="12" xfId="33" applyFont="1" applyBorder="1" applyAlignment="1">
      <alignment/>
    </xf>
    <xf numFmtId="43" fontId="10" fillId="0" borderId="15" xfId="33" applyFont="1" applyBorder="1" applyAlignment="1">
      <alignment/>
    </xf>
    <xf numFmtId="43" fontId="7" fillId="0" borderId="16" xfId="33" applyFont="1" applyBorder="1" applyAlignment="1">
      <alignment/>
    </xf>
    <xf numFmtId="43" fontId="11" fillId="0" borderId="12" xfId="33" applyFont="1" applyBorder="1" applyAlignment="1">
      <alignment/>
    </xf>
    <xf numFmtId="0" fontId="10" fillId="0" borderId="13" xfId="0" applyFont="1" applyBorder="1" applyAlignment="1">
      <alignment/>
    </xf>
    <xf numFmtId="43" fontId="10" fillId="0" borderId="13" xfId="33" applyFont="1" applyBorder="1" applyAlignment="1">
      <alignment/>
    </xf>
    <xf numFmtId="43" fontId="7" fillId="0" borderId="13" xfId="33" applyFont="1" applyBorder="1" applyAlignment="1">
      <alignment/>
    </xf>
    <xf numFmtId="0" fontId="10" fillId="0" borderId="17" xfId="0" applyFont="1" applyBorder="1" applyAlignment="1">
      <alignment/>
    </xf>
    <xf numFmtId="43" fontId="7" fillId="0" borderId="18" xfId="33" applyFont="1" applyBorder="1" applyAlignment="1">
      <alignment/>
    </xf>
    <xf numFmtId="43" fontId="11" fillId="0" borderId="15" xfId="33" applyFont="1" applyBorder="1" applyAlignment="1">
      <alignment/>
    </xf>
    <xf numFmtId="43" fontId="11" fillId="0" borderId="10" xfId="33" applyFont="1" applyBorder="1" applyAlignment="1">
      <alignment/>
    </xf>
    <xf numFmtId="0" fontId="10" fillId="0" borderId="14" xfId="0" applyFont="1" applyBorder="1" applyAlignment="1">
      <alignment/>
    </xf>
    <xf numFmtId="43" fontId="10" fillId="0" borderId="17" xfId="33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8" xfId="0" applyFont="1" applyBorder="1" applyAlignment="1">
      <alignment/>
    </xf>
    <xf numFmtId="0" fontId="7" fillId="0" borderId="11" xfId="0" applyFont="1" applyBorder="1" applyAlignment="1">
      <alignment horizontal="center"/>
    </xf>
    <xf numFmtId="43" fontId="7" fillId="0" borderId="11" xfId="33" applyFont="1" applyBorder="1" applyAlignment="1">
      <alignment/>
    </xf>
    <xf numFmtId="43" fontId="8" fillId="0" borderId="11" xfId="33" applyFont="1" applyBorder="1" applyAlignment="1">
      <alignment/>
    </xf>
    <xf numFmtId="0" fontId="7" fillId="0" borderId="19" xfId="0" applyFont="1" applyBorder="1" applyAlignment="1">
      <alignment horizontal="center"/>
    </xf>
    <xf numFmtId="43" fontId="7" fillId="0" borderId="19" xfId="33" applyFont="1" applyBorder="1" applyAlignment="1">
      <alignment/>
    </xf>
    <xf numFmtId="43" fontId="7" fillId="0" borderId="0" xfId="33" applyFon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43" fontId="9" fillId="0" borderId="13" xfId="33" applyFont="1" applyBorder="1" applyAlignment="1">
      <alignment/>
    </xf>
    <xf numFmtId="43" fontId="9" fillId="0" borderId="12" xfId="33" applyFont="1" applyBorder="1" applyAlignment="1">
      <alignment/>
    </xf>
    <xf numFmtId="43" fontId="53" fillId="0" borderId="0" xfId="0" applyNumberFormat="1" applyFont="1" applyAlignment="1">
      <alignment/>
    </xf>
    <xf numFmtId="43" fontId="58" fillId="0" borderId="12" xfId="33" applyFont="1" applyBorder="1" applyAlignment="1">
      <alignment/>
    </xf>
    <xf numFmtId="43" fontId="59" fillId="0" borderId="10" xfId="33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43" fontId="60" fillId="0" borderId="10" xfId="33" applyFont="1" applyBorder="1" applyAlignment="1">
      <alignment/>
    </xf>
    <xf numFmtId="43" fontId="58" fillId="0" borderId="13" xfId="33" applyFont="1" applyBorder="1" applyAlignment="1">
      <alignment/>
    </xf>
    <xf numFmtId="43" fontId="58" fillId="0" borderId="14" xfId="33" applyFont="1" applyBorder="1" applyAlignment="1">
      <alignment horizontal="right"/>
    </xf>
    <xf numFmtId="43" fontId="58" fillId="0" borderId="14" xfId="33" applyFont="1" applyBorder="1" applyAlignment="1">
      <alignment horizontal="center"/>
    </xf>
    <xf numFmtId="43" fontId="60" fillId="0" borderId="10" xfId="33" applyFont="1" applyBorder="1" applyAlignment="1">
      <alignment horizontal="center"/>
    </xf>
    <xf numFmtId="43" fontId="58" fillId="0" borderId="12" xfId="33" applyFont="1" applyBorder="1" applyAlignment="1">
      <alignment horizontal="center"/>
    </xf>
    <xf numFmtId="43" fontId="58" fillId="0" borderId="13" xfId="33" applyFont="1" applyBorder="1" applyAlignment="1">
      <alignment horizontal="center"/>
    </xf>
    <xf numFmtId="43" fontId="58" fillId="0" borderId="10" xfId="33" applyFont="1" applyBorder="1" applyAlignment="1">
      <alignment/>
    </xf>
    <xf numFmtId="43" fontId="58" fillId="0" borderId="14" xfId="33" applyFont="1" applyBorder="1" applyAlignment="1">
      <alignment/>
    </xf>
    <xf numFmtId="43" fontId="60" fillId="0" borderId="11" xfId="33" applyFont="1" applyBorder="1" applyAlignment="1">
      <alignment/>
    </xf>
    <xf numFmtId="0" fontId="7" fillId="0" borderId="17" xfId="0" applyFont="1" applyBorder="1" applyAlignment="1">
      <alignment/>
    </xf>
    <xf numFmtId="0" fontId="61" fillId="0" borderId="0" xfId="0" applyFont="1" applyAlignment="1">
      <alignment horizontal="center"/>
    </xf>
    <xf numFmtId="14" fontId="61" fillId="0" borderId="0" xfId="0" applyNumberFormat="1" applyFont="1" applyAlignment="1">
      <alignment horizontal="center"/>
    </xf>
    <xf numFmtId="0" fontId="61" fillId="0" borderId="20" xfId="0" applyFont="1" applyBorder="1" applyAlignment="1">
      <alignment horizontal="center"/>
    </xf>
    <xf numFmtId="43" fontId="53" fillId="0" borderId="19" xfId="33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view="pageBreakPreview" zoomScale="82" zoomScaleSheetLayoutView="82" zoomScalePageLayoutView="0" workbookViewId="0" topLeftCell="A1">
      <selection activeCell="D50" sqref="D50"/>
    </sheetView>
  </sheetViews>
  <sheetFormatPr defaultColWidth="9.140625" defaultRowHeight="15"/>
  <cols>
    <col min="1" max="1" width="30.421875" style="1" customWidth="1"/>
    <col min="2" max="2" width="13.421875" style="1" customWidth="1"/>
    <col min="3" max="3" width="15.140625" style="1" customWidth="1"/>
    <col min="4" max="4" width="15.7109375" style="1" customWidth="1"/>
    <col min="5" max="5" width="16.7109375" style="1" customWidth="1"/>
    <col min="6" max="6" width="15.8515625" style="1" customWidth="1"/>
    <col min="7" max="7" width="12.00390625" style="1" customWidth="1"/>
    <col min="8" max="8" width="15.8515625" style="2" customWidth="1"/>
    <col min="9" max="9" width="16.8515625" style="2" customWidth="1"/>
    <col min="10" max="10" width="14.7109375" style="1" customWidth="1"/>
    <col min="11" max="11" width="8.421875" style="1" customWidth="1"/>
    <col min="12" max="12" width="16.421875" style="37" customWidth="1"/>
    <col min="13" max="13" width="16.7109375" style="36" customWidth="1"/>
    <col min="14" max="16384" width="9.00390625" style="1" customWidth="1"/>
  </cols>
  <sheetData>
    <row r="1" spans="1:12" ht="27.75">
      <c r="A1" s="97" t="s">
        <v>47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36"/>
    </row>
    <row r="2" spans="1:12" ht="27.75">
      <c r="A2" s="98" t="s">
        <v>46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36"/>
    </row>
    <row r="3" spans="1:12" ht="24" customHeight="1">
      <c r="A3" s="99" t="s">
        <v>241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36"/>
    </row>
    <row r="4" spans="1:13" ht="27.7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3" t="s">
        <v>7</v>
      </c>
      <c r="I4" s="3" t="s">
        <v>8</v>
      </c>
      <c r="J4" s="4" t="s">
        <v>5</v>
      </c>
      <c r="K4" s="4" t="s">
        <v>6</v>
      </c>
      <c r="L4" s="84" t="s">
        <v>7</v>
      </c>
      <c r="M4" s="85" t="s">
        <v>4</v>
      </c>
    </row>
    <row r="5" spans="1:13" ht="24">
      <c r="A5" s="6" t="s">
        <v>10</v>
      </c>
      <c r="B5" s="10">
        <f>SUM(B6:B8)</f>
        <v>151792.78</v>
      </c>
      <c r="C5" s="10">
        <f>SUM(C6:C8)</f>
        <v>0</v>
      </c>
      <c r="D5" s="10">
        <f>SUM(D6:D8)</f>
        <v>160387263.23</v>
      </c>
      <c r="E5" s="10">
        <f>SUM(E6:E8)</f>
        <v>237003000</v>
      </c>
      <c r="F5" s="10">
        <f>D5-E5</f>
        <v>-76615736.77000001</v>
      </c>
      <c r="G5" s="10">
        <f>F5*100/E5</f>
        <v>-32.32690589148661</v>
      </c>
      <c r="H5" s="10">
        <f>SUM(H6:H8)</f>
        <v>2047853620.46</v>
      </c>
      <c r="I5" s="10">
        <f>SUM(I6:I8)</f>
        <v>1588340000</v>
      </c>
      <c r="J5" s="11">
        <f>H5-I5</f>
        <v>459513620.46000004</v>
      </c>
      <c r="K5" s="12">
        <f>J5*100/I5</f>
        <v>28.930431800496116</v>
      </c>
      <c r="L5" s="86">
        <f>SUM(L6:L8)</f>
        <v>1887466357.23</v>
      </c>
      <c r="M5" s="86">
        <f>SUM(M6:M8)</f>
        <v>1351337000</v>
      </c>
    </row>
    <row r="6" spans="1:13" ht="24">
      <c r="A6" s="7" t="s">
        <v>9</v>
      </c>
      <c r="B6" s="13">
        <v>0</v>
      </c>
      <c r="C6" s="13">
        <v>0</v>
      </c>
      <c r="D6" s="13">
        <v>158858880</v>
      </c>
      <c r="E6" s="14">
        <v>235000000</v>
      </c>
      <c r="F6" s="14">
        <f aca="true" t="shared" si="0" ref="F6:F51">D6-E6</f>
        <v>-76141120</v>
      </c>
      <c r="G6" s="14">
        <f>F6*100/E6</f>
        <v>-32.40047659574468</v>
      </c>
      <c r="H6" s="38">
        <f aca="true" t="shared" si="1" ref="H6:H52">L6+D6</f>
        <v>2033080620</v>
      </c>
      <c r="I6" s="16">
        <f>E6+M6</f>
        <v>1575000000</v>
      </c>
      <c r="J6" s="17">
        <f>H6-I6</f>
        <v>458080620</v>
      </c>
      <c r="K6" s="18">
        <f>J6*100/I6</f>
        <v>29.08448380952381</v>
      </c>
      <c r="L6" s="83">
        <v>1874221740</v>
      </c>
      <c r="M6" s="83">
        <v>1340000000</v>
      </c>
    </row>
    <row r="7" spans="1:13" ht="24">
      <c r="A7" s="8" t="s">
        <v>37</v>
      </c>
      <c r="B7" s="80">
        <v>151792.78</v>
      </c>
      <c r="C7" s="19">
        <v>0</v>
      </c>
      <c r="D7" s="19">
        <v>1523199.23</v>
      </c>
      <c r="E7" s="20">
        <v>2000000</v>
      </c>
      <c r="F7" s="20">
        <f t="shared" si="0"/>
        <v>-476800.77</v>
      </c>
      <c r="G7" s="20">
        <f aca="true" t="shared" si="2" ref="G7:G51">F7*100/E7</f>
        <v>-23.8400385</v>
      </c>
      <c r="H7" s="38">
        <f t="shared" si="1"/>
        <v>14723752.46</v>
      </c>
      <c r="I7" s="16">
        <f aca="true" t="shared" si="3" ref="I7:I52">E7+M7</f>
        <v>13320000</v>
      </c>
      <c r="J7" s="22">
        <f aca="true" t="shared" si="4" ref="J7:J51">H7-I7</f>
        <v>1403752.460000001</v>
      </c>
      <c r="K7" s="23">
        <f aca="true" t="shared" si="5" ref="K7:K52">J7*100/I7</f>
        <v>10.53868213213214</v>
      </c>
      <c r="L7" s="87">
        <v>13200553.23</v>
      </c>
      <c r="M7" s="87">
        <v>11320000</v>
      </c>
    </row>
    <row r="8" spans="1:13" ht="24">
      <c r="A8" s="9" t="s">
        <v>45</v>
      </c>
      <c r="B8" s="24">
        <v>0</v>
      </c>
      <c r="C8" s="24">
        <v>0</v>
      </c>
      <c r="D8" s="19">
        <v>5184</v>
      </c>
      <c r="E8" s="24">
        <v>3000</v>
      </c>
      <c r="F8" s="26">
        <f>D8-E8</f>
        <v>2184</v>
      </c>
      <c r="G8" s="26">
        <f t="shared" si="2"/>
        <v>72.8</v>
      </c>
      <c r="H8" s="38">
        <f t="shared" si="1"/>
        <v>49248</v>
      </c>
      <c r="I8" s="39">
        <f t="shared" si="3"/>
        <v>20000</v>
      </c>
      <c r="J8" s="27">
        <f t="shared" si="4"/>
        <v>29248</v>
      </c>
      <c r="K8" s="28">
        <f t="shared" si="5"/>
        <v>146.24</v>
      </c>
      <c r="L8" s="88">
        <v>44064</v>
      </c>
      <c r="M8" s="89">
        <v>17000</v>
      </c>
    </row>
    <row r="9" spans="1:13" ht="24">
      <c r="A9" s="6" t="s">
        <v>35</v>
      </c>
      <c r="B9" s="29">
        <v>0</v>
      </c>
      <c r="C9" s="29">
        <v>0</v>
      </c>
      <c r="D9" s="29">
        <v>0</v>
      </c>
      <c r="E9" s="29">
        <v>0</v>
      </c>
      <c r="F9" s="30">
        <f t="shared" si="0"/>
        <v>0</v>
      </c>
      <c r="G9" s="10" t="e">
        <f t="shared" si="2"/>
        <v>#DIV/0!</v>
      </c>
      <c r="H9" s="10">
        <f t="shared" si="1"/>
        <v>0</v>
      </c>
      <c r="I9" s="41">
        <f t="shared" si="3"/>
        <v>0</v>
      </c>
      <c r="J9" s="11">
        <f t="shared" si="4"/>
        <v>0</v>
      </c>
      <c r="K9" s="12" t="e">
        <f t="shared" si="5"/>
        <v>#DIV/0!</v>
      </c>
      <c r="L9" s="90">
        <v>0</v>
      </c>
      <c r="M9" s="90">
        <v>0</v>
      </c>
    </row>
    <row r="10" spans="1:13" ht="24">
      <c r="A10" s="6" t="s">
        <v>11</v>
      </c>
      <c r="B10" s="29">
        <v>0</v>
      </c>
      <c r="C10" s="29">
        <v>0</v>
      </c>
      <c r="D10" s="29">
        <v>0</v>
      </c>
      <c r="E10" s="29">
        <v>0</v>
      </c>
      <c r="F10" s="10">
        <f t="shared" si="0"/>
        <v>0</v>
      </c>
      <c r="G10" s="10" t="e">
        <f>F10*100/E10</f>
        <v>#DIV/0!</v>
      </c>
      <c r="H10" s="10">
        <f t="shared" si="1"/>
        <v>1600</v>
      </c>
      <c r="I10" s="41">
        <f t="shared" si="3"/>
        <v>0</v>
      </c>
      <c r="J10" s="11">
        <f t="shared" si="4"/>
        <v>1600</v>
      </c>
      <c r="K10" s="12" t="e">
        <f t="shared" si="5"/>
        <v>#DIV/0!</v>
      </c>
      <c r="L10" s="90">
        <v>1600</v>
      </c>
      <c r="M10" s="90">
        <v>0</v>
      </c>
    </row>
    <row r="11" spans="1:13" ht="24">
      <c r="A11" s="6" t="s">
        <v>12</v>
      </c>
      <c r="B11" s="29">
        <v>0</v>
      </c>
      <c r="C11" s="29">
        <v>0</v>
      </c>
      <c r="D11" s="29">
        <v>0</v>
      </c>
      <c r="E11" s="29">
        <v>0</v>
      </c>
      <c r="F11" s="10">
        <f t="shared" si="0"/>
        <v>0</v>
      </c>
      <c r="G11" s="10" t="e">
        <f t="shared" si="2"/>
        <v>#DIV/0!</v>
      </c>
      <c r="H11" s="10">
        <f t="shared" si="1"/>
        <v>0</v>
      </c>
      <c r="I11" s="41">
        <f t="shared" si="3"/>
        <v>0</v>
      </c>
      <c r="J11" s="11">
        <f t="shared" si="4"/>
        <v>0</v>
      </c>
      <c r="K11" s="12" t="e">
        <f t="shared" si="5"/>
        <v>#DIV/0!</v>
      </c>
      <c r="L11" s="90">
        <v>0</v>
      </c>
      <c r="M11" s="90">
        <v>0</v>
      </c>
    </row>
    <row r="12" spans="1:13" ht="24">
      <c r="A12" s="6" t="s">
        <v>13</v>
      </c>
      <c r="B12" s="10">
        <v>0</v>
      </c>
      <c r="C12" s="10">
        <f>SUM(C13:C14)</f>
        <v>0</v>
      </c>
      <c r="D12" s="10">
        <v>0</v>
      </c>
      <c r="E12" s="10">
        <f>SUM(E13:E14)</f>
        <v>0</v>
      </c>
      <c r="F12" s="10">
        <f t="shared" si="0"/>
        <v>0</v>
      </c>
      <c r="G12" s="10" t="e">
        <f t="shared" si="2"/>
        <v>#DIV/0!</v>
      </c>
      <c r="H12" s="10">
        <f t="shared" si="1"/>
        <v>14927.6</v>
      </c>
      <c r="I12" s="41">
        <f t="shared" si="3"/>
        <v>0</v>
      </c>
      <c r="J12" s="11">
        <f t="shared" si="4"/>
        <v>14927.6</v>
      </c>
      <c r="K12" s="12" t="e">
        <f t="shared" si="5"/>
        <v>#DIV/0!</v>
      </c>
      <c r="L12" s="86">
        <v>14927.6</v>
      </c>
      <c r="M12" s="86">
        <f>SUM(M13:M14)</f>
        <v>0</v>
      </c>
    </row>
    <row r="13" spans="1:13" ht="24">
      <c r="A13" s="7" t="s">
        <v>14</v>
      </c>
      <c r="B13" s="13">
        <v>0</v>
      </c>
      <c r="C13" s="13">
        <v>0</v>
      </c>
      <c r="D13" s="14">
        <v>0</v>
      </c>
      <c r="E13" s="14">
        <v>0</v>
      </c>
      <c r="F13" s="14">
        <f t="shared" si="0"/>
        <v>0</v>
      </c>
      <c r="G13" s="14" t="e">
        <f t="shared" si="2"/>
        <v>#DIV/0!</v>
      </c>
      <c r="H13" s="14">
        <f t="shared" si="1"/>
        <v>0</v>
      </c>
      <c r="I13" s="16">
        <f t="shared" si="3"/>
        <v>0</v>
      </c>
      <c r="J13" s="17">
        <f t="shared" si="4"/>
        <v>0</v>
      </c>
      <c r="K13" s="18" t="e">
        <f t="shared" si="5"/>
        <v>#DIV/0!</v>
      </c>
      <c r="L13" s="83">
        <v>0</v>
      </c>
      <c r="M13" s="83">
        <v>0</v>
      </c>
    </row>
    <row r="14" spans="1:13" ht="24">
      <c r="A14" s="9" t="s">
        <v>15</v>
      </c>
      <c r="B14" s="24">
        <v>0</v>
      </c>
      <c r="C14" s="24">
        <v>0</v>
      </c>
      <c r="D14" s="24">
        <v>0</v>
      </c>
      <c r="E14" s="24">
        <v>0</v>
      </c>
      <c r="F14" s="25">
        <f t="shared" si="0"/>
        <v>0</v>
      </c>
      <c r="G14" s="26" t="e">
        <f t="shared" si="2"/>
        <v>#DIV/0!</v>
      </c>
      <c r="H14" s="38">
        <f t="shared" si="1"/>
        <v>0</v>
      </c>
      <c r="I14" s="39">
        <f t="shared" si="3"/>
        <v>0</v>
      </c>
      <c r="J14" s="27">
        <f t="shared" si="4"/>
        <v>0</v>
      </c>
      <c r="K14" s="28" t="e">
        <f t="shared" si="5"/>
        <v>#DIV/0!</v>
      </c>
      <c r="L14" s="89"/>
      <c r="M14" s="89">
        <v>0</v>
      </c>
    </row>
    <row r="15" spans="1:13" ht="24">
      <c r="A15" s="6" t="s">
        <v>16</v>
      </c>
      <c r="B15" s="10">
        <f>SUM(B16:B22)</f>
        <v>0</v>
      </c>
      <c r="C15" s="10">
        <f>SUM(C16:C22)</f>
        <v>0</v>
      </c>
      <c r="D15" s="10">
        <f>SUM(D16:D22)</f>
        <v>169654.69</v>
      </c>
      <c r="E15" s="10">
        <f>SUM(E16:E23)</f>
        <v>150000</v>
      </c>
      <c r="F15" s="10">
        <f t="shared" si="0"/>
        <v>19654.690000000002</v>
      </c>
      <c r="G15" s="10">
        <f t="shared" si="2"/>
        <v>13.103126666666668</v>
      </c>
      <c r="H15" s="10">
        <f t="shared" si="1"/>
        <v>902427.03</v>
      </c>
      <c r="I15" s="41">
        <f t="shared" si="3"/>
        <v>857000</v>
      </c>
      <c r="J15" s="11">
        <f t="shared" si="4"/>
        <v>45427.03000000003</v>
      </c>
      <c r="K15" s="12">
        <f t="shared" si="5"/>
        <v>5.300703617269548</v>
      </c>
      <c r="L15" s="86">
        <f>SUM(L16:L22)</f>
        <v>732772.34</v>
      </c>
      <c r="M15" s="86">
        <v>707000</v>
      </c>
    </row>
    <row r="16" spans="1:13" ht="24">
      <c r="A16" s="7" t="s">
        <v>17</v>
      </c>
      <c r="B16" s="13">
        <v>0</v>
      </c>
      <c r="C16" s="13">
        <v>0</v>
      </c>
      <c r="D16" s="13">
        <v>0</v>
      </c>
      <c r="E16" s="13">
        <v>0</v>
      </c>
      <c r="F16" s="15">
        <f t="shared" si="0"/>
        <v>0</v>
      </c>
      <c r="G16" s="14" t="e">
        <f t="shared" si="2"/>
        <v>#DIV/0!</v>
      </c>
      <c r="H16" s="14">
        <f t="shared" si="1"/>
        <v>0</v>
      </c>
      <c r="I16" s="16">
        <f t="shared" si="3"/>
        <v>0</v>
      </c>
      <c r="J16" s="17">
        <f t="shared" si="4"/>
        <v>0</v>
      </c>
      <c r="K16" s="18" t="e">
        <f t="shared" si="5"/>
        <v>#DIV/0!</v>
      </c>
      <c r="L16" s="91">
        <v>0</v>
      </c>
      <c r="M16" s="91">
        <v>0</v>
      </c>
    </row>
    <row r="17" spans="1:13" ht="24">
      <c r="A17" s="8" t="s">
        <v>18</v>
      </c>
      <c r="B17" s="19">
        <v>0</v>
      </c>
      <c r="C17" s="19">
        <v>0</v>
      </c>
      <c r="D17" s="19">
        <v>0</v>
      </c>
      <c r="E17" s="19"/>
      <c r="F17" s="20">
        <f t="shared" si="0"/>
        <v>0</v>
      </c>
      <c r="G17" s="20" t="e">
        <f t="shared" si="2"/>
        <v>#DIV/0!</v>
      </c>
      <c r="H17" s="14">
        <f t="shared" si="1"/>
        <v>0</v>
      </c>
      <c r="I17" s="16">
        <f t="shared" si="3"/>
        <v>0</v>
      </c>
      <c r="J17" s="22">
        <f t="shared" si="4"/>
        <v>0</v>
      </c>
      <c r="K17" s="23" t="e">
        <f t="shared" si="5"/>
        <v>#DIV/0!</v>
      </c>
      <c r="L17" s="92"/>
      <c r="M17" s="92"/>
    </row>
    <row r="18" spans="1:13" ht="24">
      <c r="A18" s="8" t="s">
        <v>217</v>
      </c>
      <c r="B18" s="19">
        <v>0</v>
      </c>
      <c r="C18" s="19">
        <v>0</v>
      </c>
      <c r="D18" s="19">
        <v>0</v>
      </c>
      <c r="E18" s="19">
        <v>0</v>
      </c>
      <c r="F18" s="21">
        <f t="shared" si="0"/>
        <v>0</v>
      </c>
      <c r="G18" s="20" t="e">
        <f t="shared" si="2"/>
        <v>#DIV/0!</v>
      </c>
      <c r="H18" s="14">
        <f t="shared" si="1"/>
        <v>0</v>
      </c>
      <c r="I18" s="16">
        <f t="shared" si="3"/>
        <v>0</v>
      </c>
      <c r="J18" s="22">
        <f t="shared" si="4"/>
        <v>0</v>
      </c>
      <c r="K18" s="23" t="e">
        <f t="shared" si="5"/>
        <v>#DIV/0!</v>
      </c>
      <c r="L18" s="92">
        <v>0</v>
      </c>
      <c r="M18" s="92">
        <v>0</v>
      </c>
    </row>
    <row r="19" spans="1:13" ht="24">
      <c r="A19" s="8" t="s">
        <v>218</v>
      </c>
      <c r="B19" s="19">
        <v>0</v>
      </c>
      <c r="C19" s="19">
        <v>0</v>
      </c>
      <c r="D19" s="19">
        <v>0</v>
      </c>
      <c r="E19" s="19">
        <v>0</v>
      </c>
      <c r="F19" s="21">
        <f t="shared" si="0"/>
        <v>0</v>
      </c>
      <c r="G19" s="20" t="e">
        <f t="shared" si="2"/>
        <v>#DIV/0!</v>
      </c>
      <c r="H19" s="14">
        <f t="shared" si="1"/>
        <v>0</v>
      </c>
      <c r="I19" s="16">
        <f t="shared" si="3"/>
        <v>0</v>
      </c>
      <c r="J19" s="22">
        <f t="shared" si="4"/>
        <v>0</v>
      </c>
      <c r="K19" s="23" t="e">
        <f t="shared" si="5"/>
        <v>#DIV/0!</v>
      </c>
      <c r="L19" s="92">
        <v>0</v>
      </c>
      <c r="M19" s="92">
        <v>0</v>
      </c>
    </row>
    <row r="20" spans="1:13" ht="24">
      <c r="A20" s="8" t="s">
        <v>219</v>
      </c>
      <c r="B20" s="19">
        <v>0</v>
      </c>
      <c r="C20" s="19">
        <v>0</v>
      </c>
      <c r="D20" s="20">
        <v>169654.69</v>
      </c>
      <c r="E20" s="20">
        <v>150000</v>
      </c>
      <c r="F20" s="21">
        <f t="shared" si="0"/>
        <v>19654.690000000002</v>
      </c>
      <c r="G20" s="20">
        <f t="shared" si="2"/>
        <v>13.103126666666668</v>
      </c>
      <c r="H20" s="14">
        <f>L20+D20</f>
        <v>902427.03</v>
      </c>
      <c r="I20" s="16">
        <f t="shared" si="3"/>
        <v>857000</v>
      </c>
      <c r="J20" s="22">
        <f t="shared" si="4"/>
        <v>45427.03000000003</v>
      </c>
      <c r="K20" s="23">
        <f t="shared" si="5"/>
        <v>5.300703617269548</v>
      </c>
      <c r="L20" s="87">
        <v>732772.34</v>
      </c>
      <c r="M20" s="87">
        <v>707000</v>
      </c>
    </row>
    <row r="21" spans="1:13" ht="24">
      <c r="A21" s="67" t="s">
        <v>220</v>
      </c>
      <c r="B21" s="24">
        <v>0</v>
      </c>
      <c r="C21" s="24">
        <v>0</v>
      </c>
      <c r="D21" s="26">
        <v>0</v>
      </c>
      <c r="E21" s="20">
        <v>0</v>
      </c>
      <c r="F21" s="21">
        <f>D21-E21</f>
        <v>0</v>
      </c>
      <c r="G21" s="20" t="e">
        <f>F21*100/E21</f>
        <v>#DIV/0!</v>
      </c>
      <c r="H21" s="14">
        <f t="shared" si="1"/>
        <v>0</v>
      </c>
      <c r="I21" s="16">
        <f t="shared" si="3"/>
        <v>0</v>
      </c>
      <c r="J21" s="22">
        <f>H21-I21</f>
        <v>0</v>
      </c>
      <c r="K21" s="23" t="e">
        <f>J21*100/I21</f>
        <v>#DIV/0!</v>
      </c>
      <c r="L21" s="94">
        <v>0</v>
      </c>
      <c r="M21" s="94">
        <v>0</v>
      </c>
    </row>
    <row r="22" spans="1:13" ht="24">
      <c r="A22" s="9" t="s">
        <v>221</v>
      </c>
      <c r="B22" s="24">
        <v>0</v>
      </c>
      <c r="C22" s="24">
        <v>0</v>
      </c>
      <c r="D22" s="24">
        <v>0</v>
      </c>
      <c r="E22" s="24">
        <v>0</v>
      </c>
      <c r="F22" s="25">
        <f t="shared" si="0"/>
        <v>0</v>
      </c>
      <c r="G22" s="26" t="e">
        <f t="shared" si="2"/>
        <v>#DIV/0!</v>
      </c>
      <c r="H22" s="38">
        <f t="shared" si="1"/>
        <v>0</v>
      </c>
      <c r="I22" s="39">
        <f t="shared" si="3"/>
        <v>0</v>
      </c>
      <c r="J22" s="27">
        <f t="shared" si="4"/>
        <v>0</v>
      </c>
      <c r="K22" s="28" t="e">
        <f t="shared" si="5"/>
        <v>#DIV/0!</v>
      </c>
      <c r="L22" s="89">
        <v>0</v>
      </c>
      <c r="M22" s="89">
        <v>0</v>
      </c>
    </row>
    <row r="23" spans="1:13" ht="24">
      <c r="A23" s="6" t="s">
        <v>19</v>
      </c>
      <c r="B23" s="29">
        <v>0</v>
      </c>
      <c r="C23" s="29">
        <v>0</v>
      </c>
      <c r="D23" s="29">
        <v>0</v>
      </c>
      <c r="E23" s="29">
        <v>0</v>
      </c>
      <c r="F23" s="10">
        <f t="shared" si="0"/>
        <v>0</v>
      </c>
      <c r="G23" s="10" t="e">
        <f t="shared" si="2"/>
        <v>#DIV/0!</v>
      </c>
      <c r="H23" s="30">
        <f t="shared" si="1"/>
        <v>0</v>
      </c>
      <c r="I23" s="40">
        <f t="shared" si="3"/>
        <v>0</v>
      </c>
      <c r="J23" s="11">
        <f t="shared" si="4"/>
        <v>0</v>
      </c>
      <c r="K23" s="12" t="e">
        <f t="shared" si="5"/>
        <v>#DIV/0!</v>
      </c>
      <c r="L23" s="90">
        <v>0</v>
      </c>
      <c r="M23" s="90">
        <v>0</v>
      </c>
    </row>
    <row r="24" spans="1:13" ht="24">
      <c r="A24" s="6" t="s">
        <v>20</v>
      </c>
      <c r="B24" s="10">
        <v>0</v>
      </c>
      <c r="C24" s="10">
        <f>SUM(C25:C26)</f>
        <v>0</v>
      </c>
      <c r="D24" s="10">
        <v>0</v>
      </c>
      <c r="E24" s="10">
        <f>SUM(E25:E26)</f>
        <v>0</v>
      </c>
      <c r="F24" s="10">
        <f t="shared" si="0"/>
        <v>0</v>
      </c>
      <c r="G24" s="10" t="e">
        <f t="shared" si="2"/>
        <v>#DIV/0!</v>
      </c>
      <c r="H24" s="10">
        <f t="shared" si="1"/>
        <v>14580</v>
      </c>
      <c r="I24" s="40">
        <f t="shared" si="3"/>
        <v>0</v>
      </c>
      <c r="J24" s="11">
        <f>H24-I24</f>
        <v>14580</v>
      </c>
      <c r="K24" s="12" t="e">
        <f t="shared" si="5"/>
        <v>#DIV/0!</v>
      </c>
      <c r="L24" s="86">
        <f>SUM(L25:L26)</f>
        <v>14580</v>
      </c>
      <c r="M24" s="86">
        <f>SUM(M25:M26)</f>
        <v>0</v>
      </c>
    </row>
    <row r="25" spans="1:13" ht="24">
      <c r="A25" s="7" t="s">
        <v>21</v>
      </c>
      <c r="B25" s="13">
        <v>0</v>
      </c>
      <c r="C25" s="13">
        <v>0</v>
      </c>
      <c r="D25" s="14">
        <v>0</v>
      </c>
      <c r="E25" s="13">
        <v>0</v>
      </c>
      <c r="F25" s="15">
        <f t="shared" si="0"/>
        <v>0</v>
      </c>
      <c r="G25" s="14" t="e">
        <f t="shared" si="2"/>
        <v>#DIV/0!</v>
      </c>
      <c r="H25" s="14">
        <f t="shared" si="1"/>
        <v>0</v>
      </c>
      <c r="I25" s="16">
        <f t="shared" si="3"/>
        <v>0</v>
      </c>
      <c r="J25" s="17">
        <f t="shared" si="4"/>
        <v>0</v>
      </c>
      <c r="K25" s="18" t="e">
        <f t="shared" si="5"/>
        <v>#DIV/0!</v>
      </c>
      <c r="L25" s="83"/>
      <c r="M25" s="91">
        <v>0</v>
      </c>
    </row>
    <row r="26" spans="1:13" ht="24">
      <c r="A26" s="9" t="s">
        <v>84</v>
      </c>
      <c r="B26" s="24">
        <v>0</v>
      </c>
      <c r="C26" s="24">
        <v>0</v>
      </c>
      <c r="D26" s="24">
        <v>0</v>
      </c>
      <c r="E26" s="24">
        <v>0</v>
      </c>
      <c r="F26" s="25">
        <f t="shared" si="0"/>
        <v>0</v>
      </c>
      <c r="G26" s="26" t="e">
        <f t="shared" si="2"/>
        <v>#DIV/0!</v>
      </c>
      <c r="H26" s="14">
        <f t="shared" si="1"/>
        <v>14580</v>
      </c>
      <c r="I26" s="39">
        <f t="shared" si="3"/>
        <v>0</v>
      </c>
      <c r="J26" s="27">
        <f t="shared" si="4"/>
        <v>14580</v>
      </c>
      <c r="K26" s="28" t="e">
        <f t="shared" si="5"/>
        <v>#DIV/0!</v>
      </c>
      <c r="L26" s="89">
        <v>14580</v>
      </c>
      <c r="M26" s="89">
        <v>0</v>
      </c>
    </row>
    <row r="27" spans="1:13" ht="24">
      <c r="A27" s="6" t="s">
        <v>22</v>
      </c>
      <c r="B27" s="29">
        <v>0</v>
      </c>
      <c r="C27" s="29">
        <v>0</v>
      </c>
      <c r="D27" s="29">
        <v>1147.3</v>
      </c>
      <c r="E27" s="29">
        <v>0</v>
      </c>
      <c r="F27" s="10">
        <f t="shared" si="0"/>
        <v>1147.3</v>
      </c>
      <c r="G27" s="10" t="e">
        <f t="shared" si="2"/>
        <v>#DIV/0!</v>
      </c>
      <c r="H27" s="10">
        <f t="shared" si="1"/>
        <v>9298.59</v>
      </c>
      <c r="I27" s="41">
        <f t="shared" si="3"/>
        <v>0</v>
      </c>
      <c r="J27" s="11">
        <f t="shared" si="4"/>
        <v>9298.59</v>
      </c>
      <c r="K27" s="12" t="e">
        <f t="shared" si="5"/>
        <v>#DIV/0!</v>
      </c>
      <c r="L27" s="90">
        <v>8151.29</v>
      </c>
      <c r="M27" s="90">
        <v>0</v>
      </c>
    </row>
    <row r="28" spans="1:13" ht="24">
      <c r="A28" s="6" t="s">
        <v>23</v>
      </c>
      <c r="B28" s="29">
        <v>0</v>
      </c>
      <c r="C28" s="29">
        <v>0</v>
      </c>
      <c r="D28" s="29">
        <v>0</v>
      </c>
      <c r="E28" s="29"/>
      <c r="F28" s="10">
        <f t="shared" si="0"/>
        <v>0</v>
      </c>
      <c r="G28" s="10" t="e">
        <f t="shared" si="2"/>
        <v>#DIV/0!</v>
      </c>
      <c r="H28" s="10">
        <f t="shared" si="1"/>
        <v>0</v>
      </c>
      <c r="I28" s="41">
        <f t="shared" si="3"/>
        <v>0</v>
      </c>
      <c r="J28" s="11">
        <f t="shared" si="4"/>
        <v>0</v>
      </c>
      <c r="K28" s="12" t="e">
        <f t="shared" si="5"/>
        <v>#DIV/0!</v>
      </c>
      <c r="L28" s="90"/>
      <c r="M28" s="90"/>
    </row>
    <row r="29" spans="1:13" ht="24">
      <c r="A29" s="6" t="s">
        <v>24</v>
      </c>
      <c r="B29" s="29">
        <v>0</v>
      </c>
      <c r="C29" s="29">
        <v>0</v>
      </c>
      <c r="D29" s="29">
        <v>4794.4</v>
      </c>
      <c r="E29" s="29">
        <v>4500</v>
      </c>
      <c r="F29" s="10">
        <f t="shared" si="0"/>
        <v>294.39999999999964</v>
      </c>
      <c r="G29" s="10">
        <f>F29*100/E29</f>
        <v>6.542222222222214</v>
      </c>
      <c r="H29" s="10">
        <f t="shared" si="1"/>
        <v>36213.159999999996</v>
      </c>
      <c r="I29" s="41">
        <f t="shared" si="3"/>
        <v>31200</v>
      </c>
      <c r="J29" s="11">
        <f t="shared" si="4"/>
        <v>5013.159999999996</v>
      </c>
      <c r="K29" s="12">
        <f t="shared" si="5"/>
        <v>16.0678205128205</v>
      </c>
      <c r="L29" s="90">
        <v>31418.76</v>
      </c>
      <c r="M29" s="90">
        <v>26700</v>
      </c>
    </row>
    <row r="30" spans="1:13" ht="24">
      <c r="A30" s="6" t="s">
        <v>25</v>
      </c>
      <c r="B30" s="29">
        <v>0</v>
      </c>
      <c r="C30" s="29">
        <v>0</v>
      </c>
      <c r="D30" s="29">
        <v>12216.68</v>
      </c>
      <c r="E30" s="29">
        <v>7000</v>
      </c>
      <c r="F30" s="10">
        <f t="shared" si="0"/>
        <v>5216.68</v>
      </c>
      <c r="G30" s="10">
        <f t="shared" si="2"/>
        <v>74.524</v>
      </c>
      <c r="H30" s="10">
        <f t="shared" si="1"/>
        <v>90571.72</v>
      </c>
      <c r="I30" s="41">
        <f t="shared" si="3"/>
        <v>110000</v>
      </c>
      <c r="J30" s="11">
        <f t="shared" si="4"/>
        <v>-19428.28</v>
      </c>
      <c r="K30" s="12">
        <f t="shared" si="5"/>
        <v>-17.662072727272726</v>
      </c>
      <c r="L30" s="90">
        <v>78355.04</v>
      </c>
      <c r="M30" s="90">
        <v>103000</v>
      </c>
    </row>
    <row r="31" spans="1:13" ht="24">
      <c r="A31" s="6" t="s">
        <v>26</v>
      </c>
      <c r="B31" s="29">
        <v>0</v>
      </c>
      <c r="C31" s="29">
        <v>0</v>
      </c>
      <c r="D31" s="29">
        <v>37068</v>
      </c>
      <c r="E31" s="29">
        <v>38000</v>
      </c>
      <c r="F31" s="10">
        <f t="shared" si="0"/>
        <v>-932</v>
      </c>
      <c r="G31" s="10">
        <f t="shared" si="2"/>
        <v>-2.4526315789473685</v>
      </c>
      <c r="H31" s="10">
        <f t="shared" si="1"/>
        <v>296477</v>
      </c>
      <c r="I31" s="41">
        <f t="shared" si="3"/>
        <v>201000</v>
      </c>
      <c r="J31" s="11">
        <f t="shared" si="4"/>
        <v>95477</v>
      </c>
      <c r="K31" s="12">
        <f t="shared" si="5"/>
        <v>47.50099502487562</v>
      </c>
      <c r="L31" s="90">
        <v>259409</v>
      </c>
      <c r="M31" s="90">
        <v>163000</v>
      </c>
    </row>
    <row r="32" spans="1:13" ht="24">
      <c r="A32" s="96" t="s">
        <v>86</v>
      </c>
      <c r="B32" s="29">
        <v>0</v>
      </c>
      <c r="C32" s="29">
        <v>0</v>
      </c>
      <c r="D32" s="29">
        <v>0</v>
      </c>
      <c r="E32" s="29">
        <v>0</v>
      </c>
      <c r="F32" s="10">
        <f>D32-E32</f>
        <v>0</v>
      </c>
      <c r="G32" s="10" t="e">
        <f>F32*100/E32</f>
        <v>#DIV/0!</v>
      </c>
      <c r="H32" s="10">
        <f t="shared" si="1"/>
        <v>800</v>
      </c>
      <c r="I32" s="41">
        <f>E32+M32</f>
        <v>0</v>
      </c>
      <c r="J32" s="11">
        <f>H32-I32</f>
        <v>800</v>
      </c>
      <c r="K32" s="12" t="e">
        <f>J32*100/I32</f>
        <v>#DIV/0!</v>
      </c>
      <c r="L32" s="90">
        <v>800</v>
      </c>
      <c r="M32" s="90"/>
    </row>
    <row r="33" spans="1:13" ht="24">
      <c r="A33" s="96" t="s">
        <v>85</v>
      </c>
      <c r="B33" s="29">
        <v>0</v>
      </c>
      <c r="C33" s="29">
        <v>0</v>
      </c>
      <c r="D33" s="29">
        <v>0</v>
      </c>
      <c r="E33" s="29">
        <v>0</v>
      </c>
      <c r="F33" s="10">
        <f>D33-E33</f>
        <v>0</v>
      </c>
      <c r="G33" s="10" t="e">
        <f>F33*100/E33</f>
        <v>#DIV/0!</v>
      </c>
      <c r="H33" s="10">
        <f t="shared" si="1"/>
        <v>12</v>
      </c>
      <c r="I33" s="41">
        <f>E33+M33</f>
        <v>0</v>
      </c>
      <c r="J33" s="11">
        <f>H33-I33</f>
        <v>12</v>
      </c>
      <c r="K33" s="12" t="e">
        <f>J33*100/I33</f>
        <v>#DIV/0!</v>
      </c>
      <c r="L33" s="90">
        <v>12</v>
      </c>
      <c r="M33" s="90"/>
    </row>
    <row r="34" spans="1:13" ht="24">
      <c r="A34" s="6" t="s">
        <v>27</v>
      </c>
      <c r="B34" s="29">
        <v>0</v>
      </c>
      <c r="C34" s="29">
        <v>0</v>
      </c>
      <c r="D34" s="29">
        <v>0</v>
      </c>
      <c r="E34" s="29">
        <v>0</v>
      </c>
      <c r="F34" s="10">
        <f t="shared" si="0"/>
        <v>0</v>
      </c>
      <c r="G34" s="10" t="e">
        <f t="shared" si="2"/>
        <v>#DIV/0!</v>
      </c>
      <c r="H34" s="10">
        <f t="shared" si="1"/>
        <v>0</v>
      </c>
      <c r="I34" s="41">
        <f t="shared" si="3"/>
        <v>0</v>
      </c>
      <c r="J34" s="11">
        <f t="shared" si="4"/>
        <v>0</v>
      </c>
      <c r="K34" s="12" t="e">
        <f t="shared" si="5"/>
        <v>#DIV/0!</v>
      </c>
      <c r="L34" s="90">
        <v>0</v>
      </c>
      <c r="M34" s="90">
        <v>0</v>
      </c>
    </row>
    <row r="35" spans="1:13" ht="24">
      <c r="A35" s="6" t="s">
        <v>28</v>
      </c>
      <c r="B35" s="29">
        <f>SUM(B36:B37)</f>
        <v>0</v>
      </c>
      <c r="C35" s="29">
        <f>SUM(C36:C37)</f>
        <v>0</v>
      </c>
      <c r="D35" s="29"/>
      <c r="E35" s="29">
        <f>SUM(E36:E37)</f>
        <v>0</v>
      </c>
      <c r="F35" s="10">
        <f t="shared" si="0"/>
        <v>0</v>
      </c>
      <c r="G35" s="10" t="e">
        <f t="shared" si="2"/>
        <v>#DIV/0!</v>
      </c>
      <c r="H35" s="10">
        <f t="shared" si="1"/>
        <v>0</v>
      </c>
      <c r="I35" s="41">
        <f t="shared" si="3"/>
        <v>0</v>
      </c>
      <c r="J35" s="11">
        <f t="shared" si="4"/>
        <v>0</v>
      </c>
      <c r="K35" s="12" t="e">
        <f t="shared" si="5"/>
        <v>#DIV/0!</v>
      </c>
      <c r="L35" s="90">
        <v>0</v>
      </c>
      <c r="M35" s="90">
        <f>SUM(M36:M37)</f>
        <v>0</v>
      </c>
    </row>
    <row r="36" spans="1:13" ht="24">
      <c r="A36" s="7" t="s">
        <v>29</v>
      </c>
      <c r="B36" s="13">
        <v>0</v>
      </c>
      <c r="C36" s="13">
        <v>0</v>
      </c>
      <c r="D36" s="13">
        <v>0</v>
      </c>
      <c r="E36" s="13">
        <v>0</v>
      </c>
      <c r="F36" s="14">
        <f>D36-E36</f>
        <v>0</v>
      </c>
      <c r="G36" s="14" t="e">
        <f t="shared" si="2"/>
        <v>#DIV/0!</v>
      </c>
      <c r="H36" s="10">
        <f t="shared" si="1"/>
        <v>0</v>
      </c>
      <c r="I36" s="16">
        <f t="shared" si="3"/>
        <v>0</v>
      </c>
      <c r="J36" s="17">
        <f t="shared" si="4"/>
        <v>0</v>
      </c>
      <c r="K36" s="18" t="e">
        <f t="shared" si="5"/>
        <v>#DIV/0!</v>
      </c>
      <c r="L36" s="91">
        <v>0</v>
      </c>
      <c r="M36" s="91">
        <v>0</v>
      </c>
    </row>
    <row r="37" spans="1:13" ht="24">
      <c r="A37" s="9" t="s">
        <v>30</v>
      </c>
      <c r="B37" s="24">
        <v>0</v>
      </c>
      <c r="C37" s="24">
        <v>0</v>
      </c>
      <c r="D37" s="24">
        <v>0</v>
      </c>
      <c r="E37" s="24">
        <v>0</v>
      </c>
      <c r="F37" s="25">
        <f t="shared" si="0"/>
        <v>0</v>
      </c>
      <c r="G37" s="26" t="e">
        <f t="shared" si="2"/>
        <v>#DIV/0!</v>
      </c>
      <c r="H37" s="10">
        <f t="shared" si="1"/>
        <v>0</v>
      </c>
      <c r="I37" s="39">
        <f t="shared" si="3"/>
        <v>0</v>
      </c>
      <c r="J37" s="27">
        <f t="shared" si="4"/>
        <v>0</v>
      </c>
      <c r="K37" s="28" t="e">
        <f t="shared" si="5"/>
        <v>#DIV/0!</v>
      </c>
      <c r="L37" s="89">
        <v>0</v>
      </c>
      <c r="M37" s="89">
        <v>0</v>
      </c>
    </row>
    <row r="38" spans="1:13" ht="24">
      <c r="A38" s="6" t="s">
        <v>31</v>
      </c>
      <c r="B38" s="29">
        <v>0</v>
      </c>
      <c r="C38" s="29">
        <f>SUM(C39:C40)</f>
        <v>0</v>
      </c>
      <c r="D38" s="29">
        <v>0</v>
      </c>
      <c r="E38" s="29">
        <f>SUM(E39:E40)</f>
        <v>0</v>
      </c>
      <c r="F38" s="10">
        <f t="shared" si="0"/>
        <v>0</v>
      </c>
      <c r="G38" s="10" t="e">
        <f t="shared" si="2"/>
        <v>#DIV/0!</v>
      </c>
      <c r="H38" s="10">
        <f t="shared" si="1"/>
        <v>874</v>
      </c>
      <c r="I38" s="40">
        <f t="shared" si="3"/>
        <v>0</v>
      </c>
      <c r="J38" s="11">
        <f t="shared" si="4"/>
        <v>874</v>
      </c>
      <c r="K38" s="12" t="e">
        <f t="shared" si="5"/>
        <v>#DIV/0!</v>
      </c>
      <c r="L38" s="90">
        <f>SUM(L39:L40)</f>
        <v>874</v>
      </c>
      <c r="M38" s="90">
        <f>SUM(M39:M40)</f>
        <v>0</v>
      </c>
    </row>
    <row r="39" spans="1:13" ht="24">
      <c r="A39" s="7" t="s">
        <v>33</v>
      </c>
      <c r="B39" s="13">
        <v>0</v>
      </c>
      <c r="C39" s="13">
        <v>0</v>
      </c>
      <c r="D39" s="13">
        <v>0</v>
      </c>
      <c r="E39" s="13">
        <v>0</v>
      </c>
      <c r="F39" s="15">
        <f t="shared" si="0"/>
        <v>0</v>
      </c>
      <c r="G39" s="14" t="e">
        <f t="shared" si="2"/>
        <v>#DIV/0!</v>
      </c>
      <c r="H39" s="10">
        <f t="shared" si="1"/>
        <v>874</v>
      </c>
      <c r="I39" s="16">
        <f t="shared" si="3"/>
        <v>0</v>
      </c>
      <c r="J39" s="17">
        <f t="shared" si="4"/>
        <v>874</v>
      </c>
      <c r="K39" s="18" t="e">
        <f t="shared" si="5"/>
        <v>#DIV/0!</v>
      </c>
      <c r="L39" s="91">
        <v>874</v>
      </c>
      <c r="M39" s="91">
        <v>0</v>
      </c>
    </row>
    <row r="40" spans="1:13" ht="24">
      <c r="A40" s="9" t="s">
        <v>32</v>
      </c>
      <c r="B40" s="24">
        <v>0</v>
      </c>
      <c r="C40" s="24">
        <v>0</v>
      </c>
      <c r="D40" s="24">
        <v>0</v>
      </c>
      <c r="E40" s="24">
        <v>0</v>
      </c>
      <c r="F40" s="25">
        <f t="shared" si="0"/>
        <v>0</v>
      </c>
      <c r="G40" s="26" t="e">
        <f t="shared" si="2"/>
        <v>#DIV/0!</v>
      </c>
      <c r="H40" s="38">
        <f t="shared" si="1"/>
        <v>0</v>
      </c>
      <c r="I40" s="39">
        <f t="shared" si="3"/>
        <v>0</v>
      </c>
      <c r="J40" s="27">
        <f t="shared" si="4"/>
        <v>0</v>
      </c>
      <c r="K40" s="28" t="e">
        <f t="shared" si="5"/>
        <v>#DIV/0!</v>
      </c>
      <c r="L40" s="89">
        <v>0</v>
      </c>
      <c r="M40" s="89">
        <v>0</v>
      </c>
    </row>
    <row r="41" spans="1:13" ht="24">
      <c r="A41" s="6" t="s">
        <v>34</v>
      </c>
      <c r="B41" s="29">
        <v>0</v>
      </c>
      <c r="C41" s="29">
        <v>0</v>
      </c>
      <c r="D41" s="29">
        <v>0</v>
      </c>
      <c r="E41" s="29">
        <v>0</v>
      </c>
      <c r="F41" s="10">
        <f t="shared" si="0"/>
        <v>0</v>
      </c>
      <c r="G41" s="30" t="e">
        <f t="shared" si="2"/>
        <v>#DIV/0!</v>
      </c>
      <c r="H41" s="30">
        <f t="shared" si="1"/>
        <v>0</v>
      </c>
      <c r="I41" s="40">
        <f t="shared" si="3"/>
        <v>0</v>
      </c>
      <c r="J41" s="31">
        <f t="shared" si="4"/>
        <v>0</v>
      </c>
      <c r="K41" s="32" t="e">
        <f t="shared" si="5"/>
        <v>#DIV/0!</v>
      </c>
      <c r="L41" s="90">
        <v>0</v>
      </c>
      <c r="M41" s="90">
        <v>0</v>
      </c>
    </row>
    <row r="42" spans="1:13" ht="24">
      <c r="A42" s="6" t="s">
        <v>48</v>
      </c>
      <c r="B42" s="10">
        <f>SUM(B43+B47+B48)</f>
        <v>1400</v>
      </c>
      <c r="C42" s="10">
        <f>SUM(C43+C47+C48)</f>
        <v>0</v>
      </c>
      <c r="D42" s="10">
        <f>SUM(D43+D47+D48)</f>
        <v>501628.3</v>
      </c>
      <c r="E42" s="10">
        <f>SUM(E43+E47+E48)</f>
        <v>468000</v>
      </c>
      <c r="F42" s="10">
        <f t="shared" si="0"/>
        <v>33628.29999999999</v>
      </c>
      <c r="G42" s="10">
        <f t="shared" si="2"/>
        <v>7.185534188034186</v>
      </c>
      <c r="H42" s="10">
        <f t="shared" si="1"/>
        <v>7614170.399999999</v>
      </c>
      <c r="I42" s="41">
        <f t="shared" si="3"/>
        <v>8204100</v>
      </c>
      <c r="J42" s="11">
        <f t="shared" si="4"/>
        <v>-589929.6000000006</v>
      </c>
      <c r="K42" s="12">
        <f t="shared" si="5"/>
        <v>-7.1906680805938565</v>
      </c>
      <c r="L42" s="86">
        <f>SUM(L43+L47+L48)</f>
        <v>7112542.1</v>
      </c>
      <c r="M42" s="86">
        <f>M48+M47+M43</f>
        <v>7736100</v>
      </c>
    </row>
    <row r="43" spans="1:13" ht="24">
      <c r="A43" s="6" t="s">
        <v>38</v>
      </c>
      <c r="B43" s="10">
        <f>SUM(B44:B46)</f>
        <v>0</v>
      </c>
      <c r="C43" s="10">
        <f>SUM(C44:C46)</f>
        <v>0</v>
      </c>
      <c r="D43" s="10">
        <f>SUM(D44:D46)</f>
        <v>169110</v>
      </c>
      <c r="E43" s="10">
        <f>SUM(E44:E46)</f>
        <v>230300</v>
      </c>
      <c r="F43" s="10">
        <f t="shared" si="0"/>
        <v>-61190</v>
      </c>
      <c r="G43" s="10">
        <f t="shared" si="2"/>
        <v>-26.569691706469822</v>
      </c>
      <c r="H43" s="10">
        <f t="shared" si="1"/>
        <v>5923780</v>
      </c>
      <c r="I43" s="41">
        <f t="shared" si="3"/>
        <v>6184900</v>
      </c>
      <c r="J43" s="11">
        <f t="shared" si="4"/>
        <v>-261120</v>
      </c>
      <c r="K43" s="12">
        <f t="shared" si="5"/>
        <v>-4.221895261038982</v>
      </c>
      <c r="L43" s="93">
        <f>SUM(L44:L46)</f>
        <v>5754670</v>
      </c>
      <c r="M43" s="93">
        <f>SUM(M44:M46)</f>
        <v>5954600</v>
      </c>
    </row>
    <row r="44" spans="1:13" ht="24">
      <c r="A44" s="7" t="s">
        <v>39</v>
      </c>
      <c r="B44" s="81">
        <v>0</v>
      </c>
      <c r="C44" s="14">
        <v>0</v>
      </c>
      <c r="D44" s="14">
        <v>136400</v>
      </c>
      <c r="E44" s="14">
        <v>200000</v>
      </c>
      <c r="F44" s="14">
        <f t="shared" si="0"/>
        <v>-63600</v>
      </c>
      <c r="G44" s="14">
        <f t="shared" si="2"/>
        <v>-31.8</v>
      </c>
      <c r="H44" s="14">
        <f t="shared" si="1"/>
        <v>4805400</v>
      </c>
      <c r="I44" s="16">
        <f t="shared" si="3"/>
        <v>5100000</v>
      </c>
      <c r="J44" s="17">
        <f t="shared" si="4"/>
        <v>-294600</v>
      </c>
      <c r="K44" s="18">
        <f t="shared" si="5"/>
        <v>-5.776470588235294</v>
      </c>
      <c r="L44" s="83">
        <v>4669000</v>
      </c>
      <c r="M44" s="83">
        <v>4900000</v>
      </c>
    </row>
    <row r="45" spans="1:13" ht="24">
      <c r="A45" s="8" t="s">
        <v>40</v>
      </c>
      <c r="B45" s="80">
        <v>0</v>
      </c>
      <c r="C45" s="20">
        <v>0</v>
      </c>
      <c r="D45" s="20">
        <v>32590</v>
      </c>
      <c r="E45" s="20">
        <v>30000</v>
      </c>
      <c r="F45" s="20">
        <f t="shared" si="0"/>
        <v>2590</v>
      </c>
      <c r="G45" s="20">
        <f t="shared" si="2"/>
        <v>8.633333333333333</v>
      </c>
      <c r="H45" s="14">
        <f t="shared" si="1"/>
        <v>1112240</v>
      </c>
      <c r="I45" s="16">
        <f t="shared" si="3"/>
        <v>1080000</v>
      </c>
      <c r="J45" s="22">
        <f t="shared" si="4"/>
        <v>32240</v>
      </c>
      <c r="K45" s="23">
        <f t="shared" si="5"/>
        <v>2.9851851851851854</v>
      </c>
      <c r="L45" s="87">
        <v>1079650</v>
      </c>
      <c r="M45" s="87">
        <v>1050000</v>
      </c>
    </row>
    <row r="46" spans="1:13" ht="24">
      <c r="A46" s="9" t="s">
        <v>41</v>
      </c>
      <c r="B46" s="26">
        <v>0</v>
      </c>
      <c r="C46" s="26">
        <v>0</v>
      </c>
      <c r="D46" s="26">
        <v>120</v>
      </c>
      <c r="E46" s="26">
        <v>300</v>
      </c>
      <c r="F46" s="26">
        <f t="shared" si="0"/>
        <v>-180</v>
      </c>
      <c r="G46" s="26">
        <f t="shared" si="2"/>
        <v>-60</v>
      </c>
      <c r="H46" s="38">
        <f t="shared" si="1"/>
        <v>6140</v>
      </c>
      <c r="I46" s="39">
        <f t="shared" si="3"/>
        <v>4900</v>
      </c>
      <c r="J46" s="27">
        <f t="shared" si="4"/>
        <v>1240</v>
      </c>
      <c r="K46" s="28">
        <f t="shared" si="5"/>
        <v>25.306122448979593</v>
      </c>
      <c r="L46" s="94">
        <v>6020</v>
      </c>
      <c r="M46" s="94">
        <v>4600</v>
      </c>
    </row>
    <row r="47" spans="1:13" ht="24">
      <c r="A47" s="6" t="s">
        <v>42</v>
      </c>
      <c r="B47" s="10">
        <v>0</v>
      </c>
      <c r="C47" s="10"/>
      <c r="D47" s="10">
        <v>31182</v>
      </c>
      <c r="E47" s="10">
        <v>20000</v>
      </c>
      <c r="F47" s="10">
        <f t="shared" si="0"/>
        <v>11182</v>
      </c>
      <c r="G47" s="10">
        <f t="shared" si="2"/>
        <v>55.91</v>
      </c>
      <c r="H47" s="10">
        <f t="shared" si="1"/>
        <v>425134</v>
      </c>
      <c r="I47" s="41">
        <f t="shared" si="3"/>
        <v>465000</v>
      </c>
      <c r="J47" s="11">
        <f t="shared" si="4"/>
        <v>-39866</v>
      </c>
      <c r="K47" s="12">
        <f t="shared" si="5"/>
        <v>-8.573333333333334</v>
      </c>
      <c r="L47" s="86">
        <v>393952</v>
      </c>
      <c r="M47" s="86">
        <v>445000</v>
      </c>
    </row>
    <row r="48" spans="1:13" ht="24">
      <c r="A48" s="6" t="s">
        <v>43</v>
      </c>
      <c r="B48" s="10">
        <f>SUM(B49:B51)</f>
        <v>1400</v>
      </c>
      <c r="C48" s="10">
        <f>SUM(C49:C51)</f>
        <v>0</v>
      </c>
      <c r="D48" s="10">
        <f>SUM(D49:D51)</f>
        <v>301336.3</v>
      </c>
      <c r="E48" s="10">
        <f>SUM(E49:E51)</f>
        <v>217700</v>
      </c>
      <c r="F48" s="10">
        <f t="shared" si="0"/>
        <v>83636.29999999999</v>
      </c>
      <c r="G48" s="10">
        <f t="shared" si="2"/>
        <v>38.418144235186034</v>
      </c>
      <c r="H48" s="10">
        <f t="shared" si="1"/>
        <v>1265256.4</v>
      </c>
      <c r="I48" s="41">
        <f t="shared" si="3"/>
        <v>1554200</v>
      </c>
      <c r="J48" s="11">
        <f t="shared" si="4"/>
        <v>-288943.6000000001</v>
      </c>
      <c r="K48" s="12">
        <f t="shared" si="5"/>
        <v>-18.591146570582943</v>
      </c>
      <c r="L48" s="86">
        <f>SUM(L49:L51)</f>
        <v>963920.1</v>
      </c>
      <c r="M48" s="86">
        <f>SUM(M49:M51)</f>
        <v>1336500</v>
      </c>
    </row>
    <row r="49" spans="1:13" ht="24">
      <c r="A49" s="7" t="s">
        <v>39</v>
      </c>
      <c r="B49" s="14">
        <v>1400</v>
      </c>
      <c r="C49" s="14">
        <v>0</v>
      </c>
      <c r="D49" s="14">
        <v>30872</v>
      </c>
      <c r="E49" s="14">
        <v>61700</v>
      </c>
      <c r="F49" s="14">
        <f t="shared" si="0"/>
        <v>-30828</v>
      </c>
      <c r="G49" s="14">
        <f t="shared" si="2"/>
        <v>-49.9643435980551</v>
      </c>
      <c r="H49" s="14">
        <f t="shared" si="1"/>
        <v>258843.3</v>
      </c>
      <c r="I49" s="16">
        <f t="shared" si="3"/>
        <v>432200</v>
      </c>
      <c r="J49" s="17">
        <f t="shared" si="4"/>
        <v>-173356.7</v>
      </c>
      <c r="K49" s="18">
        <f t="shared" si="5"/>
        <v>-40.11029615918556</v>
      </c>
      <c r="L49" s="83">
        <v>227971.3</v>
      </c>
      <c r="M49" s="83">
        <v>370500</v>
      </c>
    </row>
    <row r="50" spans="1:13" ht="24">
      <c r="A50" s="8" t="s">
        <v>40</v>
      </c>
      <c r="B50" s="20">
        <v>0</v>
      </c>
      <c r="C50" s="20">
        <v>0</v>
      </c>
      <c r="D50" s="20">
        <v>270464.3</v>
      </c>
      <c r="E50" s="20">
        <v>150000</v>
      </c>
      <c r="F50" s="20">
        <f t="shared" si="0"/>
        <v>120464.29999999999</v>
      </c>
      <c r="G50" s="20">
        <f t="shared" si="2"/>
        <v>80.30953333333332</v>
      </c>
      <c r="H50" s="14">
        <f t="shared" si="1"/>
        <v>955334.5</v>
      </c>
      <c r="I50" s="16">
        <f t="shared" si="3"/>
        <v>1080000</v>
      </c>
      <c r="J50" s="22">
        <f t="shared" si="4"/>
        <v>-124665.5</v>
      </c>
      <c r="K50" s="23">
        <f t="shared" si="5"/>
        <v>-11.543101851851851</v>
      </c>
      <c r="L50" s="87">
        <v>684870.2</v>
      </c>
      <c r="M50" s="87">
        <v>930000</v>
      </c>
    </row>
    <row r="51" spans="1:13" ht="24">
      <c r="A51" s="9" t="s">
        <v>44</v>
      </c>
      <c r="B51" s="26">
        <v>0</v>
      </c>
      <c r="C51" s="26">
        <v>0</v>
      </c>
      <c r="D51" s="26">
        <v>0</v>
      </c>
      <c r="E51" s="26">
        <v>6000</v>
      </c>
      <c r="F51" s="38">
        <f t="shared" si="0"/>
        <v>-6000</v>
      </c>
      <c r="G51" s="20">
        <f t="shared" si="2"/>
        <v>-100</v>
      </c>
      <c r="H51" s="38">
        <f t="shared" si="1"/>
        <v>51078.6</v>
      </c>
      <c r="I51" s="39">
        <f t="shared" si="3"/>
        <v>42000</v>
      </c>
      <c r="J51" s="27">
        <f t="shared" si="4"/>
        <v>9078.599999999999</v>
      </c>
      <c r="K51" s="28">
        <f t="shared" si="5"/>
        <v>21.615714285714283</v>
      </c>
      <c r="L51" s="94">
        <v>51078.6</v>
      </c>
      <c r="M51" s="94">
        <v>36000</v>
      </c>
    </row>
    <row r="52" spans="1:13" ht="24.75" thickBot="1">
      <c r="A52" s="5" t="s">
        <v>36</v>
      </c>
      <c r="B52" s="33">
        <f>B5+B9+B10+B11+B12+B15+B23+B24+B27+B28+B29+B30+B31+B33+B34+B35+B38+B41+B42</f>
        <v>153192.78</v>
      </c>
      <c r="C52" s="33">
        <f>C5+C9+C10+C11+C12+C15+C23+C24+C27+C28+C29+C30+C31+C34+C35+C38+C41+C42</f>
        <v>0</v>
      </c>
      <c r="D52" s="33">
        <f>D5+D9+D10+D11+D12+D15+D23+D24+D27+D28+D29+D30+D31+D32+D33+D34+D35+D38+D41+D42</f>
        <v>161113772.60000002</v>
      </c>
      <c r="E52" s="33">
        <f>E5+E9+E10+E11+E12+E15+E23+E24+E27+E28+E29+E30+E31+E34+E35+E38+E41+E42</f>
        <v>237670500</v>
      </c>
      <c r="F52" s="33">
        <f>D52-E52</f>
        <v>-76556727.39999998</v>
      </c>
      <c r="G52" s="33">
        <f>F52*100/E52</f>
        <v>-32.211287223277594</v>
      </c>
      <c r="H52" s="33">
        <f t="shared" si="1"/>
        <v>2056835571.9599996</v>
      </c>
      <c r="I52" s="42">
        <f t="shared" si="3"/>
        <v>1597743300</v>
      </c>
      <c r="J52" s="34">
        <f>H52-I52</f>
        <v>459092271.95999956</v>
      </c>
      <c r="K52" s="35">
        <f t="shared" si="5"/>
        <v>28.73379421838286</v>
      </c>
      <c r="L52" s="95">
        <f>L5+L9+L10+L11+L12+L15+L23+L24+L27+L28+L29+L30+L31+L32+L33+L34+L35+L38+L41+L42</f>
        <v>1895721799.3599997</v>
      </c>
      <c r="M52" s="95">
        <f>M5+M9+M10+M11+M12+M15+M23+M24+M27+M28+M29+M30+M31+M34+M35+M38+M41+M42</f>
        <v>1360072800</v>
      </c>
    </row>
    <row r="53" spans="2:13" ht="24.75" hidden="1" thickTop="1">
      <c r="B53" s="100">
        <f>SUM(B52+C52)</f>
        <v>153192.78</v>
      </c>
      <c r="C53" s="100"/>
      <c r="D53" s="2"/>
      <c r="E53" s="2"/>
      <c r="F53" s="2"/>
      <c r="G53" s="2"/>
      <c r="M53" s="37"/>
    </row>
    <row r="54" ht="24.75" thickTop="1"/>
    <row r="55" ht="22.5" customHeight="1">
      <c r="B55" s="82"/>
    </row>
    <row r="56" spans="2:8" ht="24">
      <c r="B56" s="82"/>
      <c r="H56" s="2">
        <v>1522416054.69</v>
      </c>
    </row>
    <row r="57" spans="2:8" ht="24">
      <c r="B57" s="2"/>
      <c r="H57" s="2">
        <f>H52-H56</f>
        <v>534419517.2699995</v>
      </c>
    </row>
  </sheetData>
  <sheetProtection/>
  <mergeCells count="4">
    <mergeCell ref="A1:K1"/>
    <mergeCell ref="A2:K2"/>
    <mergeCell ref="A3:K3"/>
    <mergeCell ref="B53:C53"/>
  </mergeCells>
  <printOptions/>
  <pageMargins left="0.25" right="0.18" top="0.2362204724409449" bottom="0.15748031496062992" header="0.15748031496062992" footer="0.07874015748031496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7"/>
  <sheetViews>
    <sheetView zoomScale="89" zoomScaleNormal="89" zoomScalePageLayoutView="0" workbookViewId="0" topLeftCell="A1">
      <selection activeCell="W42" sqref="W42"/>
    </sheetView>
  </sheetViews>
  <sheetFormatPr defaultColWidth="9.140625" defaultRowHeight="15"/>
  <cols>
    <col min="1" max="1" width="26.421875" style="43" customWidth="1"/>
    <col min="2" max="21" width="12.8515625" style="43" customWidth="1"/>
    <col min="22" max="23" width="14.00390625" style="43" customWidth="1"/>
    <col min="24" max="25" width="14.8515625" style="43" customWidth="1"/>
    <col min="26" max="26" width="17.00390625" style="43" customWidth="1"/>
    <col min="27" max="27" width="8.7109375" style="43" customWidth="1"/>
    <col min="28" max="16384" width="9.00390625" style="43" customWidth="1"/>
  </cols>
  <sheetData>
    <row r="1" spans="1:21" ht="30.75">
      <c r="A1" s="101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7" ht="30.75">
      <c r="A2" s="101" t="s">
        <v>108</v>
      </c>
      <c r="B2" s="101"/>
      <c r="C2" s="101"/>
      <c r="D2" s="101"/>
      <c r="E2" s="101"/>
      <c r="F2" s="101"/>
      <c r="G2" s="101"/>
      <c r="H2" s="101"/>
      <c r="I2" s="101"/>
      <c r="J2" s="101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44"/>
      <c r="W2" s="44"/>
      <c r="X2" s="44"/>
      <c r="Y2" s="44"/>
      <c r="Z2" s="44" t="s">
        <v>49</v>
      </c>
      <c r="AA2" s="44"/>
    </row>
    <row r="3" spans="1:27" ht="24">
      <c r="A3" s="45" t="s">
        <v>50</v>
      </c>
      <c r="B3" s="46" t="s">
        <v>87</v>
      </c>
      <c r="C3" s="46" t="s">
        <v>88</v>
      </c>
      <c r="D3" s="46" t="s">
        <v>89</v>
      </c>
      <c r="E3" s="46" t="s">
        <v>90</v>
      </c>
      <c r="F3" s="46" t="s">
        <v>91</v>
      </c>
      <c r="G3" s="46" t="s">
        <v>92</v>
      </c>
      <c r="H3" s="46" t="s">
        <v>93</v>
      </c>
      <c r="I3" s="46" t="s">
        <v>94</v>
      </c>
      <c r="J3" s="46" t="s">
        <v>95</v>
      </c>
      <c r="K3" s="46" t="s">
        <v>96</v>
      </c>
      <c r="L3" s="46" t="s">
        <v>97</v>
      </c>
      <c r="M3" s="46" t="s">
        <v>98</v>
      </c>
      <c r="N3" s="46" t="s">
        <v>99</v>
      </c>
      <c r="O3" s="46" t="s">
        <v>100</v>
      </c>
      <c r="P3" s="46" t="s">
        <v>101</v>
      </c>
      <c r="Q3" s="46" t="s">
        <v>102</v>
      </c>
      <c r="R3" s="46" t="s">
        <v>103</v>
      </c>
      <c r="S3" s="46" t="s">
        <v>104</v>
      </c>
      <c r="T3" s="46" t="s">
        <v>105</v>
      </c>
      <c r="U3" s="46" t="s">
        <v>106</v>
      </c>
      <c r="V3" s="46" t="s">
        <v>83</v>
      </c>
      <c r="W3" s="46" t="s">
        <v>107</v>
      </c>
      <c r="X3" s="46" t="s">
        <v>51</v>
      </c>
      <c r="Y3" s="46" t="s">
        <v>52</v>
      </c>
      <c r="Z3" s="47" t="s">
        <v>53</v>
      </c>
      <c r="AA3" s="47" t="s">
        <v>6</v>
      </c>
    </row>
    <row r="4" spans="1:27" s="51" customFormat="1" ht="23.25">
      <c r="A4" s="48" t="s">
        <v>54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>
        <f>SUM(C4:W4)</f>
        <v>0</v>
      </c>
      <c r="Z4" s="50">
        <f>SUM(W4-Y4)</f>
        <v>0</v>
      </c>
      <c r="AA4" s="50">
        <f>SUM(Y4-Z4)</f>
        <v>0</v>
      </c>
    </row>
    <row r="5" spans="1:27" s="51" customFormat="1" ht="23.25">
      <c r="A5" s="52" t="s">
        <v>55</v>
      </c>
      <c r="B5" s="53">
        <f>0</f>
        <v>0</v>
      </c>
      <c r="C5" s="53">
        <v>0</v>
      </c>
      <c r="D5" s="53">
        <v>0</v>
      </c>
      <c r="E5" s="53">
        <v>0</v>
      </c>
      <c r="F5" s="53">
        <v>0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8">
        <f>SUM(B5:W5)</f>
        <v>0</v>
      </c>
      <c r="Y5" s="53">
        <v>0</v>
      </c>
      <c r="Z5" s="50">
        <f>SUM(W5-Y5)</f>
        <v>0</v>
      </c>
      <c r="AA5" s="50" t="e">
        <f>Z5*100/Y5</f>
        <v>#DIV/0!</v>
      </c>
    </row>
    <row r="6" spans="1:27" s="51" customFormat="1" ht="23.25">
      <c r="A6" s="48" t="s">
        <v>56</v>
      </c>
      <c r="B6" s="54">
        <f aca="true" t="shared" si="0" ref="B6:N6">SUM(B7:B10)</f>
        <v>37750845.28</v>
      </c>
      <c r="C6" s="54">
        <f t="shared" si="0"/>
        <v>39928.05</v>
      </c>
      <c r="D6" s="54">
        <f t="shared" si="0"/>
        <v>28524512.6</v>
      </c>
      <c r="E6" s="54">
        <f t="shared" si="0"/>
        <v>97159.03</v>
      </c>
      <c r="F6" s="54">
        <f t="shared" si="0"/>
        <v>0</v>
      </c>
      <c r="G6" s="54">
        <f t="shared" si="0"/>
        <v>186127.5</v>
      </c>
      <c r="H6" s="54">
        <f t="shared" si="0"/>
        <v>19955412.7</v>
      </c>
      <c r="I6" s="54">
        <f t="shared" si="0"/>
        <v>0</v>
      </c>
      <c r="J6" s="54">
        <f t="shared" si="0"/>
        <v>10129678.75</v>
      </c>
      <c r="K6" s="54">
        <f t="shared" si="0"/>
        <v>0</v>
      </c>
      <c r="L6" s="54">
        <f t="shared" si="0"/>
        <v>12434400</v>
      </c>
      <c r="M6" s="54">
        <f t="shared" si="0"/>
        <v>203999.94</v>
      </c>
      <c r="N6" s="54">
        <f t="shared" si="0"/>
        <v>108271.78</v>
      </c>
      <c r="O6" s="54">
        <f>SUM(O7:O10)</f>
        <v>67389.28</v>
      </c>
      <c r="P6" s="54">
        <f aca="true" t="shared" si="1" ref="P6:W6">SUM(P7:P10)</f>
        <v>0</v>
      </c>
      <c r="Q6" s="54">
        <f t="shared" si="1"/>
        <v>236459.58</v>
      </c>
      <c r="R6" s="54">
        <f t="shared" si="1"/>
        <v>5004464</v>
      </c>
      <c r="S6" s="54">
        <f t="shared" si="1"/>
        <v>0</v>
      </c>
      <c r="T6" s="54">
        <f t="shared" si="1"/>
        <v>4973460</v>
      </c>
      <c r="U6" s="54">
        <f t="shared" si="1"/>
        <v>0</v>
      </c>
      <c r="V6" s="54">
        <f>SUM(V7:V10)</f>
        <v>10256136.53</v>
      </c>
      <c r="W6" s="54">
        <f t="shared" si="1"/>
        <v>0</v>
      </c>
      <c r="X6" s="53">
        <f>SUM(B6:W6)</f>
        <v>129968245.02</v>
      </c>
      <c r="Y6" s="53">
        <f>SUM(Y7:Y10)</f>
        <v>241752000</v>
      </c>
      <c r="Z6" s="50">
        <f>SUM(X6-Y6)</f>
        <v>-111783754.98</v>
      </c>
      <c r="AA6" s="50">
        <f>Z6*100/Y6</f>
        <v>-46.23901973096396</v>
      </c>
    </row>
    <row r="7" spans="1:27" s="51" customFormat="1" ht="23.25">
      <c r="A7" s="55" t="s">
        <v>57</v>
      </c>
      <c r="B7" s="56">
        <v>37680000</v>
      </c>
      <c r="C7" s="56"/>
      <c r="D7" s="56">
        <v>28260000</v>
      </c>
      <c r="E7" s="56"/>
      <c r="F7" s="56"/>
      <c r="G7" s="56"/>
      <c r="H7" s="56">
        <v>19895040</v>
      </c>
      <c r="I7" s="56"/>
      <c r="J7" s="56">
        <v>9947520</v>
      </c>
      <c r="K7" s="56"/>
      <c r="L7" s="56">
        <v>12434400</v>
      </c>
      <c r="M7" s="56"/>
      <c r="N7" s="56"/>
      <c r="O7" s="56"/>
      <c r="P7" s="56"/>
      <c r="Q7" s="56"/>
      <c r="R7" s="56">
        <v>4973760</v>
      </c>
      <c r="S7" s="56"/>
      <c r="T7" s="56">
        <v>4973460</v>
      </c>
      <c r="U7" s="57"/>
      <c r="V7" s="58">
        <v>9947520</v>
      </c>
      <c r="W7" s="58"/>
      <c r="X7" s="62">
        <f>SUM(B7:W7)</f>
        <v>128111700</v>
      </c>
      <c r="Y7" s="58">
        <v>240000000</v>
      </c>
      <c r="Z7" s="59">
        <f>X7-Y7</f>
        <v>-111888300</v>
      </c>
      <c r="AA7" s="59">
        <f>Z7*100/Y7</f>
        <v>-46.620125</v>
      </c>
    </row>
    <row r="8" spans="1:27" s="51" customFormat="1" ht="23.25">
      <c r="A8" s="60" t="s">
        <v>58</v>
      </c>
      <c r="B8" s="61">
        <v>67389.28</v>
      </c>
      <c r="C8" s="61">
        <v>39928.05</v>
      </c>
      <c r="D8" s="61">
        <v>264512.6</v>
      </c>
      <c r="E8" s="61">
        <v>97159.03</v>
      </c>
      <c r="F8" s="61"/>
      <c r="G8" s="61">
        <v>186127.5</v>
      </c>
      <c r="H8" s="61">
        <v>60372.7</v>
      </c>
      <c r="I8" s="61"/>
      <c r="J8" s="61">
        <v>182158.75</v>
      </c>
      <c r="K8" s="61"/>
      <c r="L8" s="61"/>
      <c r="M8" s="61">
        <v>203999.94</v>
      </c>
      <c r="N8" s="61">
        <v>108271.78</v>
      </c>
      <c r="O8" s="61">
        <v>67389.28</v>
      </c>
      <c r="P8" s="61"/>
      <c r="Q8" s="61">
        <v>236459.58</v>
      </c>
      <c r="R8" s="61">
        <v>30704</v>
      </c>
      <c r="S8" s="61"/>
      <c r="T8" s="61"/>
      <c r="U8" s="61"/>
      <c r="V8" s="62">
        <v>308616.53</v>
      </c>
      <c r="W8" s="62"/>
      <c r="X8" s="62">
        <f aca="true" t="shared" si="2" ref="X8:X34">SUM(B8:W8)</f>
        <v>1853089.02</v>
      </c>
      <c r="Y8" s="62">
        <v>1750000</v>
      </c>
      <c r="Z8" s="59">
        <f aca="true" t="shared" si="3" ref="Z8:AA34">X8-Y8</f>
        <v>103089.02000000002</v>
      </c>
      <c r="AA8" s="59">
        <f>Z8*100/Y8</f>
        <v>5.890801142857144</v>
      </c>
    </row>
    <row r="9" spans="1:27" s="51" customFormat="1" ht="23.25">
      <c r="A9" s="60" t="s">
        <v>59</v>
      </c>
      <c r="B9" s="61">
        <v>3456</v>
      </c>
      <c r="C9" s="61"/>
      <c r="D9" s="61"/>
      <c r="E9" s="61"/>
      <c r="F9" s="61"/>
      <c r="G9" s="61"/>
      <c r="H9" s="61"/>
      <c r="I9" s="61">
        <v>0</v>
      </c>
      <c r="J9" s="61"/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/>
      <c r="Q9" s="61">
        <v>0</v>
      </c>
      <c r="R9" s="61">
        <v>0</v>
      </c>
      <c r="S9" s="61"/>
      <c r="T9" s="61"/>
      <c r="U9" s="61"/>
      <c r="V9" s="62">
        <v>0</v>
      </c>
      <c r="W9" s="62">
        <v>0</v>
      </c>
      <c r="X9" s="62">
        <f t="shared" si="2"/>
        <v>3456</v>
      </c>
      <c r="Y9" s="62">
        <v>2000</v>
      </c>
      <c r="Z9" s="59">
        <f t="shared" si="3"/>
        <v>1456</v>
      </c>
      <c r="AA9" s="59">
        <f aca="true" t="shared" si="4" ref="AA9:AA33">Z9*100/Y9</f>
        <v>72.8</v>
      </c>
    </row>
    <row r="10" spans="1:27" s="51" customFormat="1" ht="23.25">
      <c r="A10" s="63" t="s">
        <v>60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/>
      <c r="V10" s="64"/>
      <c r="W10" s="64"/>
      <c r="X10" s="64">
        <f t="shared" si="2"/>
        <v>0</v>
      </c>
      <c r="Y10" s="64">
        <v>0</v>
      </c>
      <c r="Z10" s="65">
        <f t="shared" si="3"/>
        <v>0</v>
      </c>
      <c r="AA10" s="65">
        <v>0</v>
      </c>
    </row>
    <row r="11" spans="1:27" s="51" customFormat="1" ht="23.25">
      <c r="A11" s="52" t="s">
        <v>61</v>
      </c>
      <c r="B11" s="53"/>
      <c r="C11" s="53">
        <v>0</v>
      </c>
      <c r="D11" s="53">
        <v>0</v>
      </c>
      <c r="E11" s="53"/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/>
      <c r="R11" s="53">
        <v>0</v>
      </c>
      <c r="S11" s="53">
        <v>0</v>
      </c>
      <c r="T11" s="53">
        <v>14580</v>
      </c>
      <c r="U11" s="53">
        <v>0</v>
      </c>
      <c r="V11" s="53"/>
      <c r="W11" s="53"/>
      <c r="X11" s="53">
        <f t="shared" si="2"/>
        <v>14580</v>
      </c>
      <c r="Y11" s="53">
        <v>0</v>
      </c>
      <c r="Z11" s="66">
        <f t="shared" si="3"/>
        <v>14580</v>
      </c>
      <c r="AA11" s="66">
        <v>0</v>
      </c>
    </row>
    <row r="12" spans="1:27" s="51" customFormat="1" ht="23.25">
      <c r="A12" s="48" t="s">
        <v>62</v>
      </c>
      <c r="B12" s="53">
        <f aca="true" t="shared" si="5" ref="B12:N12">SUM(B13:B16)</f>
        <v>0</v>
      </c>
      <c r="C12" s="53">
        <f t="shared" si="5"/>
        <v>0</v>
      </c>
      <c r="D12" s="53">
        <f t="shared" si="5"/>
        <v>0</v>
      </c>
      <c r="E12" s="53">
        <f t="shared" si="5"/>
        <v>0</v>
      </c>
      <c r="F12" s="53">
        <f t="shared" si="5"/>
        <v>0</v>
      </c>
      <c r="G12" s="53">
        <f t="shared" si="5"/>
        <v>0</v>
      </c>
      <c r="H12" s="53">
        <f t="shared" si="5"/>
        <v>0</v>
      </c>
      <c r="I12" s="53">
        <f t="shared" si="5"/>
        <v>0</v>
      </c>
      <c r="J12" s="53">
        <f t="shared" si="5"/>
        <v>0</v>
      </c>
      <c r="K12" s="53">
        <f t="shared" si="5"/>
        <v>0</v>
      </c>
      <c r="L12" s="53">
        <f t="shared" si="5"/>
        <v>0</v>
      </c>
      <c r="M12" s="53">
        <f t="shared" si="5"/>
        <v>0</v>
      </c>
      <c r="N12" s="53">
        <f t="shared" si="5"/>
        <v>99360.02</v>
      </c>
      <c r="O12" s="53">
        <f>SUM(O13:O16)</f>
        <v>0</v>
      </c>
      <c r="P12" s="53">
        <f aca="true" t="shared" si="6" ref="P12:W12">SUM(P13:P16)</f>
        <v>0</v>
      </c>
      <c r="Q12" s="53">
        <f t="shared" si="6"/>
        <v>0</v>
      </c>
      <c r="R12" s="53">
        <f t="shared" si="6"/>
        <v>0</v>
      </c>
      <c r="S12" s="53">
        <f t="shared" si="6"/>
        <v>0</v>
      </c>
      <c r="T12" s="53">
        <f t="shared" si="6"/>
        <v>0</v>
      </c>
      <c r="U12" s="53">
        <f t="shared" si="6"/>
        <v>0</v>
      </c>
      <c r="V12" s="53">
        <f>SUM(V13:V16)</f>
        <v>0</v>
      </c>
      <c r="W12" s="53">
        <f t="shared" si="6"/>
        <v>0</v>
      </c>
      <c r="X12" s="53">
        <f t="shared" si="2"/>
        <v>99360.02</v>
      </c>
      <c r="Y12" s="53">
        <f>SUM(Y13:Y16)</f>
        <v>110000</v>
      </c>
      <c r="Z12" s="66">
        <f t="shared" si="3"/>
        <v>-10639.979999999996</v>
      </c>
      <c r="AA12" s="50">
        <f t="shared" si="4"/>
        <v>-9.672709090909086</v>
      </c>
    </row>
    <row r="13" spans="1:27" s="51" customFormat="1" ht="23.25">
      <c r="A13" s="55" t="s">
        <v>63</v>
      </c>
      <c r="B13" s="61">
        <f>0</f>
        <v>0</v>
      </c>
      <c r="C13" s="61">
        <f>0</f>
        <v>0</v>
      </c>
      <c r="D13" s="61">
        <f>0</f>
        <v>0</v>
      </c>
      <c r="E13" s="61">
        <f>0</f>
        <v>0</v>
      </c>
      <c r="F13" s="61">
        <f>0</f>
        <v>0</v>
      </c>
      <c r="G13" s="61">
        <f>0</f>
        <v>0</v>
      </c>
      <c r="H13" s="61">
        <f>0</f>
        <v>0</v>
      </c>
      <c r="I13" s="61">
        <f>0</f>
        <v>0</v>
      </c>
      <c r="J13" s="61">
        <f>0</f>
        <v>0</v>
      </c>
      <c r="K13" s="61">
        <v>0</v>
      </c>
      <c r="L13" s="61">
        <v>0</v>
      </c>
      <c r="M13" s="61">
        <v>0</v>
      </c>
      <c r="N13" s="61">
        <v>0</v>
      </c>
      <c r="O13" s="61">
        <f>0</f>
        <v>0</v>
      </c>
      <c r="P13" s="61">
        <f>0</f>
        <v>0</v>
      </c>
      <c r="Q13" s="61">
        <f>0</f>
        <v>0</v>
      </c>
      <c r="R13" s="61">
        <f>0</f>
        <v>0</v>
      </c>
      <c r="S13" s="61">
        <f>0</f>
        <v>0</v>
      </c>
      <c r="T13" s="61">
        <f>0</f>
        <v>0</v>
      </c>
      <c r="U13" s="61">
        <f>0</f>
        <v>0</v>
      </c>
      <c r="V13" s="61">
        <f>0</f>
        <v>0</v>
      </c>
      <c r="W13" s="61">
        <f>0</f>
        <v>0</v>
      </c>
      <c r="X13" s="58">
        <f t="shared" si="2"/>
        <v>0</v>
      </c>
      <c r="Y13" s="58">
        <f>SUM(C13:W13)</f>
        <v>0</v>
      </c>
      <c r="Z13" s="59">
        <f t="shared" si="3"/>
        <v>0</v>
      </c>
      <c r="AA13" s="59">
        <v>0</v>
      </c>
    </row>
    <row r="14" spans="1:27" s="51" customFormat="1" ht="23.25">
      <c r="A14" s="60" t="s">
        <v>64</v>
      </c>
      <c r="B14" s="61">
        <f>0</f>
        <v>0</v>
      </c>
      <c r="C14" s="61">
        <f>0</f>
        <v>0</v>
      </c>
      <c r="D14" s="61">
        <f>0</f>
        <v>0</v>
      </c>
      <c r="E14" s="61">
        <f>0</f>
        <v>0</v>
      </c>
      <c r="F14" s="61">
        <f>0</f>
        <v>0</v>
      </c>
      <c r="G14" s="61">
        <f>0</f>
        <v>0</v>
      </c>
      <c r="H14" s="61">
        <f>0</f>
        <v>0</v>
      </c>
      <c r="I14" s="61">
        <f>0</f>
        <v>0</v>
      </c>
      <c r="J14" s="61">
        <f>0</f>
        <v>0</v>
      </c>
      <c r="K14" s="61">
        <v>0</v>
      </c>
      <c r="L14" s="61">
        <v>0</v>
      </c>
      <c r="M14" s="61">
        <v>0</v>
      </c>
      <c r="N14" s="61">
        <v>0</v>
      </c>
      <c r="O14" s="61">
        <f>0</f>
        <v>0</v>
      </c>
      <c r="P14" s="61">
        <f>0</f>
        <v>0</v>
      </c>
      <c r="Q14" s="61">
        <f>0</f>
        <v>0</v>
      </c>
      <c r="R14" s="61">
        <f>0</f>
        <v>0</v>
      </c>
      <c r="S14" s="61">
        <f>0</f>
        <v>0</v>
      </c>
      <c r="T14" s="61">
        <f>0</f>
        <v>0</v>
      </c>
      <c r="U14" s="61">
        <f>0</f>
        <v>0</v>
      </c>
      <c r="V14" s="61">
        <f>0</f>
        <v>0</v>
      </c>
      <c r="W14" s="61">
        <f>0</f>
        <v>0</v>
      </c>
      <c r="X14" s="62">
        <f t="shared" si="2"/>
        <v>0</v>
      </c>
      <c r="Y14" s="62">
        <f>SUM(C14:W14)</f>
        <v>0</v>
      </c>
      <c r="Z14" s="59">
        <f t="shared" si="3"/>
        <v>0</v>
      </c>
      <c r="AA14" s="59">
        <v>0</v>
      </c>
    </row>
    <row r="15" spans="1:27" s="51" customFormat="1" ht="23.25">
      <c r="A15" s="60" t="s">
        <v>65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/>
      <c r="K15" s="61">
        <v>0</v>
      </c>
      <c r="L15" s="61"/>
      <c r="M15" s="61"/>
      <c r="N15" s="61">
        <v>99360.02</v>
      </c>
      <c r="O15" s="61"/>
      <c r="P15" s="61">
        <v>0</v>
      </c>
      <c r="Q15" s="61"/>
      <c r="R15" s="61"/>
      <c r="S15" s="61"/>
      <c r="T15" s="61">
        <v>0</v>
      </c>
      <c r="U15" s="61"/>
      <c r="V15" s="61"/>
      <c r="W15" s="61"/>
      <c r="X15" s="62">
        <f t="shared" si="2"/>
        <v>99360.02</v>
      </c>
      <c r="Y15" s="62">
        <v>110000</v>
      </c>
      <c r="Z15" s="59">
        <f t="shared" si="3"/>
        <v>-10639.979999999996</v>
      </c>
      <c r="AA15" s="59">
        <f t="shared" si="4"/>
        <v>-9.672709090909086</v>
      </c>
    </row>
    <row r="16" spans="1:27" s="51" customFormat="1" ht="23.25">
      <c r="A16" s="67" t="s">
        <v>66</v>
      </c>
      <c r="B16" s="68">
        <f>0</f>
        <v>0</v>
      </c>
      <c r="C16" s="68">
        <f>0</f>
        <v>0</v>
      </c>
      <c r="D16" s="68">
        <f>0</f>
        <v>0</v>
      </c>
      <c r="E16" s="68">
        <f>0</f>
        <v>0</v>
      </c>
      <c r="F16" s="68">
        <f>0</f>
        <v>0</v>
      </c>
      <c r="G16" s="68">
        <f>0</f>
        <v>0</v>
      </c>
      <c r="H16" s="68">
        <f>0</f>
        <v>0</v>
      </c>
      <c r="I16" s="68">
        <f>0</f>
        <v>0</v>
      </c>
      <c r="J16" s="68">
        <f>0</f>
        <v>0</v>
      </c>
      <c r="K16" s="68">
        <v>0</v>
      </c>
      <c r="L16" s="68">
        <v>0</v>
      </c>
      <c r="M16" s="68">
        <v>0</v>
      </c>
      <c r="N16" s="68">
        <v>0</v>
      </c>
      <c r="O16" s="68">
        <f>0</f>
        <v>0</v>
      </c>
      <c r="P16" s="68">
        <f>0</f>
        <v>0</v>
      </c>
      <c r="Q16" s="68">
        <f>0</f>
        <v>0</v>
      </c>
      <c r="R16" s="68">
        <f>0</f>
        <v>0</v>
      </c>
      <c r="S16" s="68">
        <f>0</f>
        <v>0</v>
      </c>
      <c r="T16" s="68">
        <f>0</f>
        <v>0</v>
      </c>
      <c r="U16" s="68">
        <f>0</f>
        <v>0</v>
      </c>
      <c r="V16" s="68">
        <f>0</f>
        <v>0</v>
      </c>
      <c r="W16" s="68">
        <f>0</f>
        <v>0</v>
      </c>
      <c r="X16" s="64">
        <f t="shared" si="2"/>
        <v>0</v>
      </c>
      <c r="Y16" s="64">
        <f>SUM(C16:W16)</f>
        <v>0</v>
      </c>
      <c r="Z16" s="65">
        <f t="shared" si="3"/>
        <v>0</v>
      </c>
      <c r="AA16" s="65">
        <v>0</v>
      </c>
    </row>
    <row r="17" spans="1:27" s="51" customFormat="1" ht="23.25">
      <c r="A17" s="48" t="s">
        <v>67</v>
      </c>
      <c r="B17" s="53">
        <f>0</f>
        <v>0</v>
      </c>
      <c r="C17" s="53">
        <f>0</f>
        <v>0</v>
      </c>
      <c r="D17" s="53">
        <f>0</f>
        <v>0</v>
      </c>
      <c r="E17" s="53">
        <f>0</f>
        <v>0</v>
      </c>
      <c r="F17" s="53">
        <f>0</f>
        <v>0</v>
      </c>
      <c r="G17" s="53">
        <f>0</f>
        <v>0</v>
      </c>
      <c r="H17" s="53">
        <f>0</f>
        <v>0</v>
      </c>
      <c r="I17" s="53">
        <f>0</f>
        <v>0</v>
      </c>
      <c r="J17" s="53">
        <f>0</f>
        <v>0</v>
      </c>
      <c r="K17" s="53">
        <v>0</v>
      </c>
      <c r="L17" s="53"/>
      <c r="M17" s="53"/>
      <c r="N17" s="53"/>
      <c r="O17" s="53">
        <f>0</f>
        <v>0</v>
      </c>
      <c r="P17" s="53">
        <f>0</f>
        <v>0</v>
      </c>
      <c r="Q17" s="53">
        <f>0</f>
        <v>0</v>
      </c>
      <c r="R17" s="53">
        <f>0</f>
        <v>0</v>
      </c>
      <c r="S17" s="53">
        <f>0</f>
        <v>0</v>
      </c>
      <c r="T17" s="53">
        <f>0</f>
        <v>0</v>
      </c>
      <c r="U17" s="53">
        <f>0</f>
        <v>0</v>
      </c>
      <c r="V17" s="53">
        <f>0</f>
        <v>0</v>
      </c>
      <c r="W17" s="53">
        <f>0</f>
        <v>0</v>
      </c>
      <c r="X17" s="53">
        <f t="shared" si="2"/>
        <v>0</v>
      </c>
      <c r="Y17" s="53">
        <f>SUM(C17:W17)</f>
        <v>0</v>
      </c>
      <c r="Z17" s="66">
        <f t="shared" si="3"/>
        <v>0</v>
      </c>
      <c r="AA17" s="66">
        <v>0</v>
      </c>
    </row>
    <row r="18" spans="1:27" s="51" customFormat="1" ht="23.25">
      <c r="A18" s="48" t="s">
        <v>68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>
        <f t="shared" si="2"/>
        <v>0</v>
      </c>
      <c r="Y18" s="53">
        <v>0</v>
      </c>
      <c r="Z18" s="66">
        <f t="shared" si="3"/>
        <v>0</v>
      </c>
      <c r="AA18" s="66">
        <f t="shared" si="3"/>
        <v>0</v>
      </c>
    </row>
    <row r="19" spans="1:27" s="51" customFormat="1" ht="23.25">
      <c r="A19" s="48" t="s">
        <v>69</v>
      </c>
      <c r="B19" s="53">
        <f>0</f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400</v>
      </c>
      <c r="I19" s="53">
        <v>0</v>
      </c>
      <c r="J19" s="53">
        <v>0</v>
      </c>
      <c r="K19" s="53">
        <v>0</v>
      </c>
      <c r="L19" s="53"/>
      <c r="M19" s="53"/>
      <c r="N19" s="53"/>
      <c r="O19" s="53"/>
      <c r="P19" s="53">
        <v>0</v>
      </c>
      <c r="Q19" s="53">
        <v>0</v>
      </c>
      <c r="R19" s="53"/>
      <c r="S19" s="53"/>
      <c r="T19" s="53">
        <v>474</v>
      </c>
      <c r="U19" s="53">
        <f>0</f>
        <v>0</v>
      </c>
      <c r="V19" s="53">
        <f>0</f>
        <v>0</v>
      </c>
      <c r="W19" s="53">
        <f>0</f>
        <v>0</v>
      </c>
      <c r="X19" s="53">
        <f t="shared" si="2"/>
        <v>874</v>
      </c>
      <c r="Y19" s="53">
        <v>0</v>
      </c>
      <c r="Z19" s="66">
        <f t="shared" si="3"/>
        <v>874</v>
      </c>
      <c r="AA19" s="66">
        <v>0</v>
      </c>
    </row>
    <row r="20" spans="1:27" s="51" customFormat="1" ht="23.25">
      <c r="A20" s="48" t="s">
        <v>70</v>
      </c>
      <c r="B20" s="53">
        <f>0</f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/>
      <c r="M20" s="53"/>
      <c r="N20" s="53"/>
      <c r="O20" s="53"/>
      <c r="P20" s="53">
        <v>0</v>
      </c>
      <c r="Q20" s="53">
        <v>0</v>
      </c>
      <c r="R20" s="53"/>
      <c r="S20" s="53"/>
      <c r="T20" s="53">
        <v>0</v>
      </c>
      <c r="U20" s="53">
        <f>0</f>
        <v>0</v>
      </c>
      <c r="V20" s="53">
        <f>0</f>
        <v>0</v>
      </c>
      <c r="W20" s="53">
        <f>0</f>
        <v>0</v>
      </c>
      <c r="X20" s="53">
        <f t="shared" si="2"/>
        <v>0</v>
      </c>
      <c r="Y20" s="53">
        <f>SUM(C20:W20)</f>
        <v>0</v>
      </c>
      <c r="Z20" s="66">
        <f t="shared" si="3"/>
        <v>0</v>
      </c>
      <c r="AA20" s="66">
        <v>0</v>
      </c>
    </row>
    <row r="21" spans="1:27" s="51" customFormat="1" ht="23.25">
      <c r="A21" s="48" t="s">
        <v>71</v>
      </c>
      <c r="B21" s="53">
        <v>0</v>
      </c>
      <c r="C21" s="53">
        <v>0</v>
      </c>
      <c r="D21" s="53">
        <v>0</v>
      </c>
      <c r="E21" s="53"/>
      <c r="F21" s="53"/>
      <c r="G21" s="53">
        <v>0</v>
      </c>
      <c r="H21" s="53">
        <v>4237.4</v>
      </c>
      <c r="I21" s="53">
        <v>0</v>
      </c>
      <c r="J21" s="53"/>
      <c r="K21" s="53">
        <v>0</v>
      </c>
      <c r="L21" s="53"/>
      <c r="M21" s="53"/>
      <c r="N21" s="53"/>
      <c r="O21" s="53"/>
      <c r="P21" s="53">
        <v>0</v>
      </c>
      <c r="Q21" s="53">
        <v>0</v>
      </c>
      <c r="R21" s="53"/>
      <c r="S21" s="53"/>
      <c r="T21" s="53">
        <v>0</v>
      </c>
      <c r="U21" s="53"/>
      <c r="V21" s="53"/>
      <c r="W21" s="53"/>
      <c r="X21" s="53">
        <f t="shared" si="2"/>
        <v>4237.4</v>
      </c>
      <c r="Y21" s="53">
        <v>3800</v>
      </c>
      <c r="Z21" s="66">
        <f t="shared" si="3"/>
        <v>437.39999999999964</v>
      </c>
      <c r="AA21" s="66">
        <f t="shared" si="4"/>
        <v>11.510526315789464</v>
      </c>
    </row>
    <row r="22" spans="1:27" s="51" customFormat="1" ht="23.25">
      <c r="A22" s="48" t="s">
        <v>72</v>
      </c>
      <c r="B22" s="53">
        <v>0</v>
      </c>
      <c r="C22" s="53">
        <v>253.01</v>
      </c>
      <c r="D22" s="53">
        <v>0</v>
      </c>
      <c r="E22" s="53"/>
      <c r="F22" s="53">
        <v>0</v>
      </c>
      <c r="G22" s="53"/>
      <c r="H22" s="53"/>
      <c r="I22" s="53">
        <v>0</v>
      </c>
      <c r="J22" s="53">
        <v>0</v>
      </c>
      <c r="K22" s="53">
        <v>175.35</v>
      </c>
      <c r="L22" s="53">
        <v>876.75</v>
      </c>
      <c r="M22" s="53"/>
      <c r="N22" s="53"/>
      <c r="O22" s="53"/>
      <c r="P22" s="53">
        <v>0</v>
      </c>
      <c r="Q22" s="53">
        <v>0</v>
      </c>
      <c r="R22" s="53"/>
      <c r="S22" s="53"/>
      <c r="T22" s="53">
        <v>0</v>
      </c>
      <c r="U22" s="53"/>
      <c r="V22" s="53"/>
      <c r="W22" s="53"/>
      <c r="X22" s="53">
        <f t="shared" si="2"/>
        <v>1305.1100000000001</v>
      </c>
      <c r="Y22" s="53">
        <v>0</v>
      </c>
      <c r="Z22" s="66">
        <f t="shared" si="3"/>
        <v>1305.1100000000001</v>
      </c>
      <c r="AA22" s="66" t="e">
        <f t="shared" si="4"/>
        <v>#DIV/0!</v>
      </c>
    </row>
    <row r="23" spans="1:27" s="51" customFormat="1" ht="23.25">
      <c r="A23" s="48" t="s">
        <v>73</v>
      </c>
      <c r="B23" s="53">
        <v>0</v>
      </c>
      <c r="C23" s="53">
        <v>0</v>
      </c>
      <c r="D23" s="53">
        <v>0</v>
      </c>
      <c r="E23" s="53">
        <v>17838</v>
      </c>
      <c r="F23" s="53"/>
      <c r="G23" s="53">
        <v>0</v>
      </c>
      <c r="H23" s="53"/>
      <c r="I23" s="53"/>
      <c r="J23" s="53"/>
      <c r="K23" s="53">
        <v>16050</v>
      </c>
      <c r="L23" s="53">
        <v>1530</v>
      </c>
      <c r="M23" s="53"/>
      <c r="N23" s="53"/>
      <c r="O23" s="53"/>
      <c r="P23" s="53">
        <v>0</v>
      </c>
      <c r="Q23" s="53">
        <v>0</v>
      </c>
      <c r="R23" s="53"/>
      <c r="S23" s="53"/>
      <c r="T23" s="53">
        <v>0</v>
      </c>
      <c r="U23" s="53"/>
      <c r="V23" s="53"/>
      <c r="W23" s="53"/>
      <c r="X23" s="53">
        <f t="shared" si="2"/>
        <v>35418</v>
      </c>
      <c r="Y23" s="53">
        <v>37000</v>
      </c>
      <c r="Z23" s="66">
        <f t="shared" si="3"/>
        <v>-1582</v>
      </c>
      <c r="AA23" s="66">
        <f t="shared" si="4"/>
        <v>-4.275675675675676</v>
      </c>
    </row>
    <row r="24" spans="1:27" s="51" customFormat="1" ht="23.25">
      <c r="A24" s="52" t="s">
        <v>74</v>
      </c>
      <c r="B24" s="53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/>
      <c r="K24" s="53">
        <v>4266.41</v>
      </c>
      <c r="L24" s="53">
        <v>6078.69</v>
      </c>
      <c r="M24" s="53"/>
      <c r="N24" s="53"/>
      <c r="O24" s="53"/>
      <c r="P24" s="53">
        <v>0</v>
      </c>
      <c r="Q24" s="53">
        <v>0</v>
      </c>
      <c r="R24" s="53"/>
      <c r="S24" s="53"/>
      <c r="T24" s="53">
        <v>0</v>
      </c>
      <c r="U24" s="53"/>
      <c r="V24" s="53"/>
      <c r="W24" s="53"/>
      <c r="X24" s="53">
        <f t="shared" si="2"/>
        <v>10345.099999999999</v>
      </c>
      <c r="Y24" s="53">
        <v>7000</v>
      </c>
      <c r="Z24" s="66">
        <f t="shared" si="3"/>
        <v>3345.0999999999985</v>
      </c>
      <c r="AA24" s="66">
        <f t="shared" si="4"/>
        <v>47.78714285714284</v>
      </c>
    </row>
    <row r="25" spans="1:27" s="51" customFormat="1" ht="23.25">
      <c r="A25" s="48" t="s">
        <v>75</v>
      </c>
      <c r="B25" s="53">
        <f aca="true" t="shared" si="7" ref="B25:J25">B26+B30+B31</f>
        <v>6420</v>
      </c>
      <c r="C25" s="53">
        <f t="shared" si="7"/>
        <v>40010</v>
      </c>
      <c r="D25" s="53">
        <f t="shared" si="7"/>
        <v>1380</v>
      </c>
      <c r="E25" s="53">
        <f t="shared" si="7"/>
        <v>24610.2</v>
      </c>
      <c r="F25" s="53">
        <f t="shared" si="7"/>
        <v>8685</v>
      </c>
      <c r="G25" s="53">
        <f t="shared" si="7"/>
        <v>56990</v>
      </c>
      <c r="H25" s="53">
        <f t="shared" si="7"/>
        <v>26889.7</v>
      </c>
      <c r="I25" s="53">
        <f t="shared" si="7"/>
        <v>35476</v>
      </c>
      <c r="J25" s="53">
        <f t="shared" si="7"/>
        <v>61765.5</v>
      </c>
      <c r="K25" s="53">
        <f>K26+K30+K31</f>
        <v>3021.8</v>
      </c>
      <c r="L25" s="53">
        <f>L26+L30+L31</f>
        <v>82288.1</v>
      </c>
      <c r="M25" s="53">
        <f>M26+M30+M31</f>
        <v>62251.8</v>
      </c>
      <c r="N25" s="53">
        <f>N26+N30+N31</f>
        <v>34726</v>
      </c>
      <c r="O25" s="53">
        <f>O26+O30+O31</f>
        <v>83420</v>
      </c>
      <c r="P25" s="53">
        <f aca="true" t="shared" si="8" ref="P25:W25">P26+P30+P31</f>
        <v>25620</v>
      </c>
      <c r="Q25" s="53">
        <f t="shared" si="8"/>
        <v>42710</v>
      </c>
      <c r="R25" s="53">
        <f t="shared" si="8"/>
        <v>7790.5</v>
      </c>
      <c r="S25" s="53">
        <f t="shared" si="8"/>
        <v>37337.6</v>
      </c>
      <c r="T25" s="53">
        <f t="shared" si="8"/>
        <v>40508.3</v>
      </c>
      <c r="U25" s="53">
        <f t="shared" si="8"/>
        <v>30095</v>
      </c>
      <c r="V25" s="53">
        <f>V26+V30+V31</f>
        <v>0</v>
      </c>
      <c r="W25" s="53">
        <f t="shared" si="8"/>
        <v>0</v>
      </c>
      <c r="X25" s="53">
        <f t="shared" si="2"/>
        <v>711995.5000000001</v>
      </c>
      <c r="Y25" s="53">
        <f>Y26+Y30+Y31</f>
        <v>878800</v>
      </c>
      <c r="Z25" s="66">
        <f t="shared" si="3"/>
        <v>-166804.49999999988</v>
      </c>
      <c r="AA25" s="50">
        <f t="shared" si="4"/>
        <v>-18.98093991807008</v>
      </c>
    </row>
    <row r="26" spans="1:27" s="51" customFormat="1" ht="23.25">
      <c r="A26" s="69" t="s">
        <v>76</v>
      </c>
      <c r="B26" s="53">
        <f aca="true" t="shared" si="9" ref="B26:J26">SUM(B27:B29)</f>
        <v>6160</v>
      </c>
      <c r="C26" s="53">
        <f t="shared" si="9"/>
        <v>29810</v>
      </c>
      <c r="D26" s="53">
        <f t="shared" si="9"/>
        <v>1380</v>
      </c>
      <c r="E26" s="53">
        <f t="shared" si="9"/>
        <v>17840</v>
      </c>
      <c r="F26" s="53">
        <f t="shared" si="9"/>
        <v>7860</v>
      </c>
      <c r="G26" s="53">
        <f t="shared" si="9"/>
        <v>56990</v>
      </c>
      <c r="H26" s="53">
        <f t="shared" si="9"/>
        <v>20180</v>
      </c>
      <c r="I26" s="53">
        <f t="shared" si="9"/>
        <v>26520</v>
      </c>
      <c r="J26" s="53">
        <f t="shared" si="9"/>
        <v>38010</v>
      </c>
      <c r="K26" s="53">
        <f>SUM(K27:K29)</f>
        <v>500</v>
      </c>
      <c r="L26" s="53">
        <f>SUM(L27:L29)</f>
        <v>73840</v>
      </c>
      <c r="M26" s="53">
        <f>SUM(M27:M29)</f>
        <v>58880</v>
      </c>
      <c r="N26" s="53">
        <f>SUM(N27:N29)</f>
        <v>25720</v>
      </c>
      <c r="O26" s="53">
        <f>SUM(O27:O29)</f>
        <v>80520</v>
      </c>
      <c r="P26" s="53">
        <f aca="true" t="shared" si="10" ref="P26:W26">SUM(P27:P29)</f>
        <v>25620</v>
      </c>
      <c r="Q26" s="53">
        <f t="shared" si="10"/>
        <v>42510</v>
      </c>
      <c r="R26" s="53">
        <f t="shared" si="10"/>
        <v>1330</v>
      </c>
      <c r="S26" s="53">
        <f t="shared" si="10"/>
        <v>21260</v>
      </c>
      <c r="T26" s="53">
        <f t="shared" si="10"/>
        <v>36920</v>
      </c>
      <c r="U26" s="53">
        <f t="shared" si="10"/>
        <v>27870</v>
      </c>
      <c r="V26" s="53">
        <f>SUM(V27:V29)</f>
        <v>0</v>
      </c>
      <c r="W26" s="53">
        <f t="shared" si="10"/>
        <v>0</v>
      </c>
      <c r="X26" s="53">
        <f t="shared" si="2"/>
        <v>599720</v>
      </c>
      <c r="Y26" s="53">
        <f>SUM(Y27:Y29)</f>
        <v>601000</v>
      </c>
      <c r="Z26" s="66">
        <f t="shared" si="3"/>
        <v>-1280</v>
      </c>
      <c r="AA26" s="50">
        <f t="shared" si="4"/>
        <v>-0.2129783693843594</v>
      </c>
    </row>
    <row r="27" spans="1:27" s="51" customFormat="1" ht="23.25">
      <c r="A27" s="55" t="s">
        <v>77</v>
      </c>
      <c r="B27" s="56">
        <v>5000</v>
      </c>
      <c r="C27" s="56">
        <v>23700</v>
      </c>
      <c r="D27" s="56">
        <v>1200</v>
      </c>
      <c r="E27" s="56">
        <v>14000</v>
      </c>
      <c r="F27" s="56">
        <v>6200</v>
      </c>
      <c r="G27" s="56">
        <v>50000</v>
      </c>
      <c r="H27" s="56">
        <v>17000</v>
      </c>
      <c r="I27" s="56">
        <v>20000</v>
      </c>
      <c r="J27" s="56">
        <v>31000</v>
      </c>
      <c r="K27" s="56">
        <v>400</v>
      </c>
      <c r="L27" s="56">
        <v>61000</v>
      </c>
      <c r="M27" s="56">
        <v>49400</v>
      </c>
      <c r="N27" s="56">
        <v>21700</v>
      </c>
      <c r="O27" s="56">
        <v>67200</v>
      </c>
      <c r="P27" s="56">
        <v>21400</v>
      </c>
      <c r="Q27" s="56">
        <v>35400</v>
      </c>
      <c r="R27" s="56">
        <v>1000</v>
      </c>
      <c r="S27" s="56">
        <v>18000</v>
      </c>
      <c r="T27" s="56">
        <v>29800</v>
      </c>
      <c r="U27" s="56">
        <v>21800</v>
      </c>
      <c r="V27" s="56"/>
      <c r="W27" s="56"/>
      <c r="X27" s="58">
        <f t="shared" si="2"/>
        <v>495200</v>
      </c>
      <c r="Y27" s="58">
        <v>500000</v>
      </c>
      <c r="Z27" s="59">
        <f t="shared" si="3"/>
        <v>-4800</v>
      </c>
      <c r="AA27" s="59">
        <f t="shared" si="4"/>
        <v>-0.96</v>
      </c>
    </row>
    <row r="28" spans="1:27" s="51" customFormat="1" ht="23.25">
      <c r="A28" s="60" t="s">
        <v>78</v>
      </c>
      <c r="B28" s="61">
        <v>1160</v>
      </c>
      <c r="C28" s="61">
        <v>6010</v>
      </c>
      <c r="D28" s="61">
        <v>180</v>
      </c>
      <c r="E28" s="61">
        <v>3840</v>
      </c>
      <c r="F28" s="61">
        <v>1660</v>
      </c>
      <c r="G28" s="61">
        <v>6990</v>
      </c>
      <c r="H28" s="61">
        <v>3160</v>
      </c>
      <c r="I28" s="61">
        <v>6480</v>
      </c>
      <c r="J28" s="61">
        <v>6970</v>
      </c>
      <c r="K28" s="61">
        <v>100</v>
      </c>
      <c r="L28" s="61">
        <v>12760</v>
      </c>
      <c r="M28" s="61">
        <v>9280</v>
      </c>
      <c r="N28" s="61">
        <v>3820</v>
      </c>
      <c r="O28" s="61">
        <v>13060</v>
      </c>
      <c r="P28" s="61">
        <v>3740</v>
      </c>
      <c r="Q28" s="61">
        <v>6750</v>
      </c>
      <c r="R28" s="61">
        <v>330</v>
      </c>
      <c r="S28" s="61">
        <v>3260</v>
      </c>
      <c r="T28" s="61">
        <v>7040</v>
      </c>
      <c r="U28" s="61">
        <v>6070</v>
      </c>
      <c r="V28" s="61"/>
      <c r="W28" s="61"/>
      <c r="X28" s="62">
        <f t="shared" si="2"/>
        <v>102660</v>
      </c>
      <c r="Y28" s="62">
        <v>100000</v>
      </c>
      <c r="Z28" s="59">
        <f t="shared" si="3"/>
        <v>2660</v>
      </c>
      <c r="AA28" s="59">
        <f t="shared" si="4"/>
        <v>2.66</v>
      </c>
    </row>
    <row r="29" spans="1:27" s="51" customFormat="1" ht="23.25">
      <c r="A29" s="63" t="s">
        <v>79</v>
      </c>
      <c r="B29" s="68"/>
      <c r="C29" s="68">
        <v>100</v>
      </c>
      <c r="D29" s="68"/>
      <c r="E29" s="68"/>
      <c r="F29" s="68"/>
      <c r="G29" s="68"/>
      <c r="H29" s="68">
        <v>20</v>
      </c>
      <c r="I29" s="68">
        <v>40</v>
      </c>
      <c r="J29" s="68">
        <v>40</v>
      </c>
      <c r="K29" s="68"/>
      <c r="L29" s="68">
        <v>80</v>
      </c>
      <c r="M29" s="68">
        <v>200</v>
      </c>
      <c r="N29" s="68">
        <v>200</v>
      </c>
      <c r="O29" s="68">
        <v>260</v>
      </c>
      <c r="P29" s="68">
        <v>480</v>
      </c>
      <c r="Q29" s="68">
        <v>360</v>
      </c>
      <c r="R29" s="68">
        <v>0</v>
      </c>
      <c r="S29" s="68">
        <v>0</v>
      </c>
      <c r="T29" s="68">
        <v>80</v>
      </c>
      <c r="U29" s="68"/>
      <c r="V29" s="68"/>
      <c r="W29" s="68"/>
      <c r="X29" s="64">
        <f t="shared" si="2"/>
        <v>1860</v>
      </c>
      <c r="Y29" s="64">
        <v>1000</v>
      </c>
      <c r="Z29" s="65">
        <f t="shared" si="3"/>
        <v>860</v>
      </c>
      <c r="AA29" s="65">
        <f t="shared" si="4"/>
        <v>86</v>
      </c>
    </row>
    <row r="30" spans="1:27" s="51" customFormat="1" ht="23.25">
      <c r="A30" s="70" t="s">
        <v>80</v>
      </c>
      <c r="B30" s="49">
        <v>260</v>
      </c>
      <c r="C30" s="49">
        <v>10200</v>
      </c>
      <c r="D30" s="49"/>
      <c r="E30" s="49"/>
      <c r="F30" s="49"/>
      <c r="G30" s="49"/>
      <c r="H30" s="49"/>
      <c r="I30" s="49">
        <v>1300</v>
      </c>
      <c r="J30" s="49">
        <v>130</v>
      </c>
      <c r="K30" s="49">
        <v>0</v>
      </c>
      <c r="L30" s="49">
        <v>1040</v>
      </c>
      <c r="M30" s="49"/>
      <c r="N30" s="49"/>
      <c r="O30" s="49"/>
      <c r="P30" s="49"/>
      <c r="Q30" s="49"/>
      <c r="R30" s="49"/>
      <c r="S30" s="49">
        <v>0</v>
      </c>
      <c r="T30" s="49"/>
      <c r="U30" s="49"/>
      <c r="V30" s="49"/>
      <c r="W30" s="49"/>
      <c r="X30" s="53">
        <f t="shared" si="2"/>
        <v>12930</v>
      </c>
      <c r="Y30" s="53">
        <v>30000</v>
      </c>
      <c r="Z30" s="66">
        <f t="shared" si="3"/>
        <v>-17070</v>
      </c>
      <c r="AA30" s="50">
        <f t="shared" si="4"/>
        <v>-56.9</v>
      </c>
    </row>
    <row r="31" spans="1:27" s="51" customFormat="1" ht="23.25">
      <c r="A31" s="69" t="s">
        <v>81</v>
      </c>
      <c r="B31" s="53">
        <f aca="true" t="shared" si="11" ref="B31:K31">SUM(B32:B34)</f>
        <v>0</v>
      </c>
      <c r="C31" s="53">
        <f t="shared" si="11"/>
        <v>0</v>
      </c>
      <c r="D31" s="53">
        <f t="shared" si="11"/>
        <v>0</v>
      </c>
      <c r="E31" s="53">
        <f t="shared" si="11"/>
        <v>6770.2</v>
      </c>
      <c r="F31" s="53">
        <f t="shared" si="11"/>
        <v>825</v>
      </c>
      <c r="G31" s="53">
        <f t="shared" si="11"/>
        <v>0</v>
      </c>
      <c r="H31" s="53">
        <f t="shared" si="11"/>
        <v>6709.7</v>
      </c>
      <c r="I31" s="53">
        <f t="shared" si="11"/>
        <v>7656</v>
      </c>
      <c r="J31" s="53">
        <f t="shared" si="11"/>
        <v>23625.5</v>
      </c>
      <c r="K31" s="53">
        <f t="shared" si="11"/>
        <v>2521.8</v>
      </c>
      <c r="L31" s="53">
        <f>SUM(L32:L34)</f>
        <v>7408.1</v>
      </c>
      <c r="M31" s="53">
        <f>SUM(M32:M34)</f>
        <v>3371.8</v>
      </c>
      <c r="N31" s="53">
        <f>SUM(N32:N34)</f>
        <v>9006</v>
      </c>
      <c r="O31" s="53">
        <f>SUM(O32:O34)</f>
        <v>2900</v>
      </c>
      <c r="P31" s="53">
        <f aca="true" t="shared" si="12" ref="P31:W31">SUM(P32:P34)</f>
        <v>0</v>
      </c>
      <c r="Q31" s="53">
        <f t="shared" si="12"/>
        <v>200</v>
      </c>
      <c r="R31" s="53">
        <f t="shared" si="12"/>
        <v>6460.5</v>
      </c>
      <c r="S31" s="53">
        <f t="shared" si="12"/>
        <v>16077.6</v>
      </c>
      <c r="T31" s="53">
        <f>SUM(T32:T34)</f>
        <v>3588.3</v>
      </c>
      <c r="U31" s="53">
        <f t="shared" si="12"/>
        <v>2225</v>
      </c>
      <c r="V31" s="53">
        <f>SUM(V32:V34)</f>
        <v>0</v>
      </c>
      <c r="W31" s="53">
        <f t="shared" si="12"/>
        <v>0</v>
      </c>
      <c r="X31" s="53">
        <f t="shared" si="2"/>
        <v>99345.50000000001</v>
      </c>
      <c r="Y31" s="53">
        <f>SUM(Y32:Y34)</f>
        <v>247800</v>
      </c>
      <c r="Z31" s="66">
        <f t="shared" si="3"/>
        <v>-148454.5</v>
      </c>
      <c r="AA31" s="50">
        <f t="shared" si="4"/>
        <v>-59.9089991928975</v>
      </c>
    </row>
    <row r="32" spans="1:27" s="51" customFormat="1" ht="23.25">
      <c r="A32" s="55" t="s">
        <v>77</v>
      </c>
      <c r="B32" s="56"/>
      <c r="C32" s="56"/>
      <c r="D32" s="56"/>
      <c r="E32" s="56">
        <v>2925</v>
      </c>
      <c r="F32" s="56">
        <v>225</v>
      </c>
      <c r="G32" s="56"/>
      <c r="H32" s="56">
        <v>2700</v>
      </c>
      <c r="I32" s="56">
        <v>0</v>
      </c>
      <c r="J32" s="56">
        <v>8113.5</v>
      </c>
      <c r="K32" s="56">
        <v>225</v>
      </c>
      <c r="L32" s="56">
        <v>4050</v>
      </c>
      <c r="M32" s="56">
        <v>675</v>
      </c>
      <c r="N32" s="56">
        <v>1350</v>
      </c>
      <c r="O32" s="56">
        <v>2700</v>
      </c>
      <c r="P32" s="56"/>
      <c r="Q32" s="56">
        <v>0</v>
      </c>
      <c r="R32" s="56">
        <v>3825</v>
      </c>
      <c r="S32" s="56">
        <v>0</v>
      </c>
      <c r="T32" s="56">
        <v>225</v>
      </c>
      <c r="U32" s="56">
        <v>2025</v>
      </c>
      <c r="V32" s="56"/>
      <c r="W32" s="56"/>
      <c r="X32" s="58">
        <f t="shared" si="2"/>
        <v>29038.5</v>
      </c>
      <c r="Y32" s="58">
        <v>61800</v>
      </c>
      <c r="Z32" s="59">
        <f t="shared" si="3"/>
        <v>-32761.5</v>
      </c>
      <c r="AA32" s="59">
        <f t="shared" si="4"/>
        <v>-53.012135922330096</v>
      </c>
    </row>
    <row r="33" spans="1:27" s="51" customFormat="1" ht="23.25">
      <c r="A33" s="60" t="s">
        <v>78</v>
      </c>
      <c r="B33" s="61"/>
      <c r="C33" s="61"/>
      <c r="D33" s="61"/>
      <c r="E33" s="61">
        <v>3845.2</v>
      </c>
      <c r="F33" s="61">
        <v>600</v>
      </c>
      <c r="G33" s="61"/>
      <c r="H33" s="61">
        <v>2209.7</v>
      </c>
      <c r="I33" s="61">
        <v>7656</v>
      </c>
      <c r="J33" s="61">
        <v>15512</v>
      </c>
      <c r="K33" s="61">
        <v>2296.8</v>
      </c>
      <c r="L33" s="61">
        <v>3358.1</v>
      </c>
      <c r="M33" s="61">
        <v>2696.8</v>
      </c>
      <c r="N33" s="61">
        <v>7656</v>
      </c>
      <c r="O33" s="61">
        <v>200</v>
      </c>
      <c r="P33" s="61"/>
      <c r="Q33" s="61">
        <v>200</v>
      </c>
      <c r="R33" s="61">
        <v>2635.5</v>
      </c>
      <c r="S33" s="61">
        <v>16077.6</v>
      </c>
      <c r="T33" s="56">
        <v>2296.8</v>
      </c>
      <c r="U33" s="61">
        <v>200</v>
      </c>
      <c r="V33" s="61"/>
      <c r="W33" s="61"/>
      <c r="X33" s="62">
        <f t="shared" si="2"/>
        <v>67440.5</v>
      </c>
      <c r="Y33" s="62">
        <v>180000</v>
      </c>
      <c r="Z33" s="59">
        <f t="shared" si="3"/>
        <v>-112559.5</v>
      </c>
      <c r="AA33" s="59">
        <f t="shared" si="4"/>
        <v>-62.533055555555556</v>
      </c>
    </row>
    <row r="34" spans="1:27" s="51" customFormat="1" ht="23.25">
      <c r="A34" s="71" t="s">
        <v>82</v>
      </c>
      <c r="B34" s="61"/>
      <c r="C34" s="61"/>
      <c r="D34" s="61"/>
      <c r="E34" s="61"/>
      <c r="F34" s="61"/>
      <c r="G34" s="61"/>
      <c r="H34" s="61">
        <v>1800</v>
      </c>
      <c r="I34" s="61">
        <v>0</v>
      </c>
      <c r="J34" s="61"/>
      <c r="K34" s="61"/>
      <c r="L34" s="61"/>
      <c r="M34" s="61"/>
      <c r="N34" s="61"/>
      <c r="O34" s="61"/>
      <c r="P34" s="61"/>
      <c r="Q34" s="61"/>
      <c r="R34" s="61"/>
      <c r="S34" s="61">
        <v>0</v>
      </c>
      <c r="T34" s="61">
        <v>1066.5</v>
      </c>
      <c r="U34" s="61"/>
      <c r="V34" s="61"/>
      <c r="W34" s="61"/>
      <c r="X34" s="64">
        <f t="shared" si="2"/>
        <v>2866.5</v>
      </c>
      <c r="Y34" s="49">
        <v>6000</v>
      </c>
      <c r="Z34" s="59">
        <f t="shared" si="3"/>
        <v>-3133.5</v>
      </c>
      <c r="AA34" s="65">
        <f>Z34*100/Y34</f>
        <v>-52.225</v>
      </c>
    </row>
    <row r="35" spans="1:27" s="51" customFormat="1" ht="24" thickBot="1">
      <c r="A35" s="72" t="s">
        <v>36</v>
      </c>
      <c r="B35" s="73">
        <f aca="true" t="shared" si="13" ref="B35:N35">SUM(B6+B11+B12+B17+B18+B19+B20+B21+B22+B23+B24+B25+B5+B4)</f>
        <v>37757265.28</v>
      </c>
      <c r="C35" s="73">
        <f t="shared" si="13"/>
        <v>80191.06</v>
      </c>
      <c r="D35" s="73">
        <f t="shared" si="13"/>
        <v>28525892.6</v>
      </c>
      <c r="E35" s="73">
        <f t="shared" si="13"/>
        <v>139607.23</v>
      </c>
      <c r="F35" s="73">
        <f t="shared" si="13"/>
        <v>8685</v>
      </c>
      <c r="G35" s="73">
        <f t="shared" si="13"/>
        <v>243117.5</v>
      </c>
      <c r="H35" s="73">
        <f t="shared" si="13"/>
        <v>19986939.799999997</v>
      </c>
      <c r="I35" s="73">
        <f t="shared" si="13"/>
        <v>35476</v>
      </c>
      <c r="J35" s="73">
        <f t="shared" si="13"/>
        <v>10191444.25</v>
      </c>
      <c r="K35" s="73">
        <f t="shared" si="13"/>
        <v>23513.56</v>
      </c>
      <c r="L35" s="73">
        <f>SUM(L6+L11+L12+L17+L18+L19+L20+L21+L22+L23+L24+L25+L5+L4)</f>
        <v>12525173.54</v>
      </c>
      <c r="M35" s="73">
        <f t="shared" si="13"/>
        <v>266251.74</v>
      </c>
      <c r="N35" s="73">
        <f t="shared" si="13"/>
        <v>242357.8</v>
      </c>
      <c r="O35" s="73">
        <f>SUM(O6+O11+O12+O17+O18+O19+O20+O21+O22+O23+O24+O25+O5+O4)</f>
        <v>150809.28</v>
      </c>
      <c r="P35" s="73">
        <f aca="true" t="shared" si="14" ref="P35:W35">SUM(P6+P11+P12+P17+P18+P19+P20+P21+P22+P23+P24+P25+P5+P4)</f>
        <v>25620</v>
      </c>
      <c r="Q35" s="73">
        <f t="shared" si="14"/>
        <v>279169.57999999996</v>
      </c>
      <c r="R35" s="73">
        <f t="shared" si="14"/>
        <v>5012254.5</v>
      </c>
      <c r="S35" s="73">
        <f t="shared" si="14"/>
        <v>37337.6</v>
      </c>
      <c r="T35" s="73">
        <f t="shared" si="14"/>
        <v>5029022.3</v>
      </c>
      <c r="U35" s="73">
        <f t="shared" si="14"/>
        <v>30095</v>
      </c>
      <c r="V35" s="73">
        <f>SUM(V6+V11+V12+V17+V18+V19+V20+V21+V22+V23+V24+V25+V5+V4)</f>
        <v>10256136.53</v>
      </c>
      <c r="W35" s="73">
        <f t="shared" si="14"/>
        <v>0</v>
      </c>
      <c r="X35" s="73">
        <f>SUM(B35:W35)</f>
        <v>130846360.14999998</v>
      </c>
      <c r="Y35" s="73">
        <f>Y4+Y5+Y6+Y11+Y12+Y17+Y18+Y19+Y20+Y21+Y22+Y23+Y24+Y25</f>
        <v>242788600</v>
      </c>
      <c r="Z35" s="74">
        <f>SUM(X35-Y35)</f>
        <v>-111942239.85000002</v>
      </c>
      <c r="AA35" s="74">
        <f>Z35*100/Y35</f>
        <v>-46.106876455484326</v>
      </c>
    </row>
    <row r="36" spans="1:27" s="51" customFormat="1" ht="24" thickTop="1">
      <c r="A36" s="75"/>
      <c r="B36" s="76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</row>
    <row r="37" spans="1:27" s="51" customFormat="1" ht="23.25">
      <c r="A37" s="102"/>
      <c r="B37" s="102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</row>
  </sheetData>
  <sheetProtection/>
  <mergeCells count="3">
    <mergeCell ref="A1:J1"/>
    <mergeCell ref="A2:J2"/>
    <mergeCell ref="A37:B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7"/>
  <sheetViews>
    <sheetView zoomScale="80" zoomScaleNormal="80" zoomScalePageLayoutView="0" workbookViewId="0" topLeftCell="A1">
      <selection activeCell="Y34" sqref="Y34"/>
    </sheetView>
  </sheetViews>
  <sheetFormatPr defaultColWidth="9.140625" defaultRowHeight="15"/>
  <cols>
    <col min="1" max="1" width="26.421875" style="43" customWidth="1"/>
    <col min="2" max="21" width="12.8515625" style="43" customWidth="1"/>
    <col min="22" max="23" width="14.00390625" style="43" customWidth="1"/>
    <col min="24" max="25" width="14.8515625" style="43" customWidth="1"/>
    <col min="26" max="26" width="17.00390625" style="43" customWidth="1"/>
    <col min="27" max="27" width="8.7109375" style="43" customWidth="1"/>
    <col min="28" max="16384" width="9.00390625" style="43" customWidth="1"/>
  </cols>
  <sheetData>
    <row r="1" spans="1:21" ht="30.75">
      <c r="A1" s="101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7" ht="30.75">
      <c r="A2" s="101" t="s">
        <v>129</v>
      </c>
      <c r="B2" s="101"/>
      <c r="C2" s="101"/>
      <c r="D2" s="101"/>
      <c r="E2" s="101"/>
      <c r="F2" s="101"/>
      <c r="G2" s="101"/>
      <c r="H2" s="101"/>
      <c r="I2" s="101"/>
      <c r="J2" s="101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44"/>
      <c r="W2" s="44"/>
      <c r="X2" s="44"/>
      <c r="Y2" s="44"/>
      <c r="Z2" s="44" t="s">
        <v>49</v>
      </c>
      <c r="AA2" s="44"/>
    </row>
    <row r="3" spans="1:27" ht="24">
      <c r="A3" s="45" t="s">
        <v>50</v>
      </c>
      <c r="B3" s="46" t="s">
        <v>109</v>
      </c>
      <c r="C3" s="46" t="s">
        <v>110</v>
      </c>
      <c r="D3" s="46" t="s">
        <v>111</v>
      </c>
      <c r="E3" s="46" t="s">
        <v>112</v>
      </c>
      <c r="F3" s="46" t="s">
        <v>113</v>
      </c>
      <c r="G3" s="46" t="s">
        <v>114</v>
      </c>
      <c r="H3" s="46" t="s">
        <v>115</v>
      </c>
      <c r="I3" s="46" t="s">
        <v>116</v>
      </c>
      <c r="J3" s="46" t="s">
        <v>117</v>
      </c>
      <c r="K3" s="46" t="s">
        <v>118</v>
      </c>
      <c r="L3" s="46" t="s">
        <v>119</v>
      </c>
      <c r="M3" s="46" t="s">
        <v>120</v>
      </c>
      <c r="N3" s="46" t="s">
        <v>121</v>
      </c>
      <c r="O3" s="46" t="s">
        <v>122</v>
      </c>
      <c r="P3" s="46" t="s">
        <v>123</v>
      </c>
      <c r="Q3" s="46" t="s">
        <v>124</v>
      </c>
      <c r="R3" s="46" t="s">
        <v>125</v>
      </c>
      <c r="S3" s="46" t="s">
        <v>126</v>
      </c>
      <c r="T3" s="46" t="s">
        <v>127</v>
      </c>
      <c r="U3" s="46" t="s">
        <v>128</v>
      </c>
      <c r="V3" s="46" t="s">
        <v>83</v>
      </c>
      <c r="W3" s="46" t="s">
        <v>107</v>
      </c>
      <c r="X3" s="46" t="s">
        <v>51</v>
      </c>
      <c r="Y3" s="46" t="s">
        <v>52</v>
      </c>
      <c r="Z3" s="47" t="s">
        <v>53</v>
      </c>
      <c r="AA3" s="47" t="s">
        <v>6</v>
      </c>
    </row>
    <row r="4" spans="1:27" s="51" customFormat="1" ht="23.25">
      <c r="A4" s="48" t="s">
        <v>54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>
        <f>SUM(C4:W4)</f>
        <v>0</v>
      </c>
      <c r="Z4" s="50">
        <f>SUM(W4-Y4)</f>
        <v>0</v>
      </c>
      <c r="AA4" s="50">
        <f>SUM(Y4-Z4)</f>
        <v>0</v>
      </c>
    </row>
    <row r="5" spans="1:27" s="51" customFormat="1" ht="23.25">
      <c r="A5" s="52" t="s">
        <v>55</v>
      </c>
      <c r="B5" s="53">
        <f>0</f>
        <v>0</v>
      </c>
      <c r="C5" s="53">
        <v>0</v>
      </c>
      <c r="D5" s="53">
        <v>0</v>
      </c>
      <c r="E5" s="53">
        <v>0</v>
      </c>
      <c r="F5" s="53">
        <v>0</v>
      </c>
      <c r="G5" s="53"/>
      <c r="H5" s="53"/>
      <c r="I5" s="53"/>
      <c r="J5" s="53"/>
      <c r="K5" s="53">
        <v>400</v>
      </c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8">
        <f>SUM(B5:W5)</f>
        <v>400</v>
      </c>
      <c r="Y5" s="53">
        <v>0</v>
      </c>
      <c r="Z5" s="50">
        <f>SUM(W5-Y5)</f>
        <v>0</v>
      </c>
      <c r="AA5" s="50" t="e">
        <f>Z5*100/Y5</f>
        <v>#DIV/0!</v>
      </c>
    </row>
    <row r="6" spans="1:27" s="51" customFormat="1" ht="23.25">
      <c r="A6" s="48" t="s">
        <v>56</v>
      </c>
      <c r="B6" s="54">
        <f aca="true" t="shared" si="0" ref="B6:N6">SUM(B7:B10)</f>
        <v>32856.25</v>
      </c>
      <c r="C6" s="54">
        <f t="shared" si="0"/>
        <v>7288.75</v>
      </c>
      <c r="D6" s="54">
        <f t="shared" si="0"/>
        <v>10079641.65</v>
      </c>
      <c r="E6" s="54">
        <f t="shared" si="0"/>
        <v>58875</v>
      </c>
      <c r="F6" s="54">
        <f t="shared" si="0"/>
        <v>145368.78</v>
      </c>
      <c r="G6" s="54">
        <f t="shared" si="0"/>
        <v>100526.28</v>
      </c>
      <c r="H6" s="54">
        <f t="shared" si="0"/>
        <v>9947520</v>
      </c>
      <c r="I6" s="54">
        <f t="shared" si="0"/>
        <v>130569.56</v>
      </c>
      <c r="J6" s="54">
        <f t="shared" si="0"/>
        <v>10131398.45</v>
      </c>
      <c r="K6" s="54">
        <f t="shared" si="0"/>
        <v>0</v>
      </c>
      <c r="L6" s="54">
        <f t="shared" si="0"/>
        <v>193096.5</v>
      </c>
      <c r="M6" s="54">
        <f t="shared" si="0"/>
        <v>19906716.25</v>
      </c>
      <c r="N6" s="54">
        <f t="shared" si="0"/>
        <v>42520.25</v>
      </c>
      <c r="O6" s="54">
        <f>SUM(O7:O10)</f>
        <v>58602.5</v>
      </c>
      <c r="P6" s="54">
        <f aca="true" t="shared" si="1" ref="P6:W6">SUM(P7:P10)</f>
        <v>28916194.28</v>
      </c>
      <c r="Q6" s="54">
        <f t="shared" si="1"/>
        <v>189485.08</v>
      </c>
      <c r="R6" s="54">
        <f t="shared" si="1"/>
        <v>19950738.76</v>
      </c>
      <c r="S6" s="54">
        <f t="shared" si="1"/>
        <v>62043.78</v>
      </c>
      <c r="T6" s="54">
        <f t="shared" si="1"/>
        <v>224994.57</v>
      </c>
      <c r="U6" s="54">
        <f t="shared" si="1"/>
        <v>37680000</v>
      </c>
      <c r="V6" s="54">
        <f>SUM(V7:V10)</f>
        <v>0</v>
      </c>
      <c r="W6" s="54">
        <f t="shared" si="1"/>
        <v>0</v>
      </c>
      <c r="X6" s="53">
        <f>SUM(B6:W6)</f>
        <v>137858436.69</v>
      </c>
      <c r="Y6" s="53">
        <f>SUM(Y7:Y10)</f>
        <v>246853000</v>
      </c>
      <c r="Z6" s="50">
        <f>SUM(X6-Y6)</f>
        <v>-108994563.31</v>
      </c>
      <c r="AA6" s="50">
        <f>Z6*100/Y6</f>
        <v>-44.15363123397326</v>
      </c>
    </row>
    <row r="7" spans="1:27" s="51" customFormat="1" ht="23.25">
      <c r="A7" s="55" t="s">
        <v>57</v>
      </c>
      <c r="B7" s="56"/>
      <c r="C7" s="56"/>
      <c r="D7" s="56">
        <v>9947520</v>
      </c>
      <c r="E7" s="56"/>
      <c r="F7" s="56"/>
      <c r="G7" s="56"/>
      <c r="H7" s="56">
        <v>9947520</v>
      </c>
      <c r="I7" s="56"/>
      <c r="J7" s="56">
        <v>9947520</v>
      </c>
      <c r="K7" s="56"/>
      <c r="L7" s="56"/>
      <c r="M7" s="56">
        <v>19895040</v>
      </c>
      <c r="N7" s="56"/>
      <c r="O7" s="56"/>
      <c r="P7" s="56">
        <v>28787520</v>
      </c>
      <c r="Q7" s="56"/>
      <c r="R7" s="56">
        <v>19895040</v>
      </c>
      <c r="S7" s="56"/>
      <c r="T7" s="56"/>
      <c r="U7" s="57">
        <v>37680000</v>
      </c>
      <c r="V7" s="58"/>
      <c r="W7" s="58"/>
      <c r="X7" s="62">
        <f>SUM(B7:W7)</f>
        <v>136100160</v>
      </c>
      <c r="Y7" s="58">
        <v>245000000</v>
      </c>
      <c r="Z7" s="59">
        <f>X7-Y7</f>
        <v>-108899840</v>
      </c>
      <c r="AA7" s="59">
        <f>Z7*100/Y7</f>
        <v>-44.44891428571429</v>
      </c>
    </row>
    <row r="8" spans="1:27" s="51" customFormat="1" ht="23.25">
      <c r="A8" s="60" t="s">
        <v>58</v>
      </c>
      <c r="B8" s="61">
        <v>32856.25</v>
      </c>
      <c r="C8" s="61">
        <v>2968.75</v>
      </c>
      <c r="D8" s="61">
        <v>132121.65</v>
      </c>
      <c r="E8" s="61">
        <v>58875</v>
      </c>
      <c r="F8" s="61">
        <v>145368.78</v>
      </c>
      <c r="G8" s="61">
        <v>100526.28</v>
      </c>
      <c r="H8" s="61"/>
      <c r="I8" s="61">
        <v>130569.56</v>
      </c>
      <c r="J8" s="61">
        <v>183878.45</v>
      </c>
      <c r="K8" s="61"/>
      <c r="L8" s="61">
        <v>193096.5</v>
      </c>
      <c r="M8" s="61">
        <v>11676.25</v>
      </c>
      <c r="N8" s="61">
        <v>42520.25</v>
      </c>
      <c r="O8" s="61">
        <v>58602.5</v>
      </c>
      <c r="P8" s="61">
        <v>128674.28</v>
      </c>
      <c r="Q8" s="61">
        <v>186893.08</v>
      </c>
      <c r="R8" s="61">
        <v>55698.76</v>
      </c>
      <c r="S8" s="61">
        <v>62043.78</v>
      </c>
      <c r="T8" s="61">
        <v>224994.57</v>
      </c>
      <c r="U8" s="61"/>
      <c r="V8" s="62"/>
      <c r="W8" s="62"/>
      <c r="X8" s="62">
        <f aca="true" t="shared" si="2" ref="X8:X34">SUM(B8:W8)</f>
        <v>1751364.6900000002</v>
      </c>
      <c r="Y8" s="62">
        <v>1850000</v>
      </c>
      <c r="Z8" s="59">
        <f aca="true" t="shared" si="3" ref="Z8:AA34">X8-Y8</f>
        <v>-98635.30999999982</v>
      </c>
      <c r="AA8" s="59">
        <f>Z8*100/Y8</f>
        <v>-5.3316383783783685</v>
      </c>
    </row>
    <row r="9" spans="1:27" s="51" customFormat="1" ht="23.25">
      <c r="A9" s="60" t="s">
        <v>59</v>
      </c>
      <c r="B9" s="61"/>
      <c r="C9" s="61">
        <v>4320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>
        <v>2592</v>
      </c>
      <c r="R9" s="61"/>
      <c r="S9" s="61"/>
      <c r="T9" s="61"/>
      <c r="U9" s="61"/>
      <c r="V9" s="62"/>
      <c r="W9" s="62"/>
      <c r="X9" s="62">
        <f t="shared" si="2"/>
        <v>6912</v>
      </c>
      <c r="Y9" s="62">
        <v>3000</v>
      </c>
      <c r="Z9" s="59">
        <f t="shared" si="3"/>
        <v>3912</v>
      </c>
      <c r="AA9" s="59">
        <f aca="true" t="shared" si="4" ref="AA9:AA33">Z9*100/Y9</f>
        <v>130.4</v>
      </c>
    </row>
    <row r="10" spans="1:27" s="51" customFormat="1" ht="23.25">
      <c r="A10" s="63" t="s">
        <v>60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/>
      <c r="V10" s="64"/>
      <c r="W10" s="64"/>
      <c r="X10" s="64">
        <f t="shared" si="2"/>
        <v>0</v>
      </c>
      <c r="Y10" s="64">
        <v>0</v>
      </c>
      <c r="Z10" s="65">
        <f t="shared" si="3"/>
        <v>0</v>
      </c>
      <c r="AA10" s="65">
        <v>0</v>
      </c>
    </row>
    <row r="11" spans="1:27" s="51" customFormat="1" ht="23.25">
      <c r="A11" s="52" t="s">
        <v>61</v>
      </c>
      <c r="B11" s="53"/>
      <c r="C11" s="53">
        <v>0</v>
      </c>
      <c r="D11" s="53">
        <v>0</v>
      </c>
      <c r="E11" s="53"/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/>
      <c r="R11" s="53">
        <v>0</v>
      </c>
      <c r="S11" s="53">
        <v>0</v>
      </c>
      <c r="T11" s="53"/>
      <c r="U11" s="53">
        <v>0</v>
      </c>
      <c r="V11" s="53"/>
      <c r="W11" s="53"/>
      <c r="X11" s="53">
        <f t="shared" si="2"/>
        <v>0</v>
      </c>
      <c r="Y11" s="53">
        <f>SUM(C11:W11)</f>
        <v>0</v>
      </c>
      <c r="Z11" s="66">
        <f t="shared" si="3"/>
        <v>0</v>
      </c>
      <c r="AA11" s="66">
        <v>0</v>
      </c>
    </row>
    <row r="12" spans="1:27" s="51" customFormat="1" ht="23.25">
      <c r="A12" s="48" t="s">
        <v>62</v>
      </c>
      <c r="B12" s="53">
        <f aca="true" t="shared" si="5" ref="B12:N12">SUM(B13:B16)</f>
        <v>0</v>
      </c>
      <c r="C12" s="53">
        <f t="shared" si="5"/>
        <v>0</v>
      </c>
      <c r="D12" s="53">
        <f t="shared" si="5"/>
        <v>0</v>
      </c>
      <c r="E12" s="53">
        <f t="shared" si="5"/>
        <v>0</v>
      </c>
      <c r="F12" s="53">
        <f t="shared" si="5"/>
        <v>0</v>
      </c>
      <c r="G12" s="53">
        <f t="shared" si="5"/>
        <v>0</v>
      </c>
      <c r="H12" s="53">
        <f t="shared" si="5"/>
        <v>0</v>
      </c>
      <c r="I12" s="53">
        <f t="shared" si="5"/>
        <v>0</v>
      </c>
      <c r="J12" s="53">
        <f t="shared" si="5"/>
        <v>0</v>
      </c>
      <c r="K12" s="53">
        <f t="shared" si="5"/>
        <v>0</v>
      </c>
      <c r="L12" s="53">
        <f t="shared" si="5"/>
        <v>101878.82</v>
      </c>
      <c r="M12" s="53">
        <f t="shared" si="5"/>
        <v>0</v>
      </c>
      <c r="N12" s="53">
        <f t="shared" si="5"/>
        <v>0</v>
      </c>
      <c r="O12" s="53">
        <f>SUM(O13:O16)</f>
        <v>0</v>
      </c>
      <c r="P12" s="53">
        <f aca="true" t="shared" si="6" ref="P12:W12">SUM(P13:P16)</f>
        <v>0</v>
      </c>
      <c r="Q12" s="53">
        <f t="shared" si="6"/>
        <v>0</v>
      </c>
      <c r="R12" s="53">
        <f t="shared" si="6"/>
        <v>0</v>
      </c>
      <c r="S12" s="53">
        <f t="shared" si="6"/>
        <v>0</v>
      </c>
      <c r="T12" s="53">
        <f t="shared" si="6"/>
        <v>0</v>
      </c>
      <c r="U12" s="53">
        <f t="shared" si="6"/>
        <v>0</v>
      </c>
      <c r="V12" s="53">
        <f>SUM(V13:V16)</f>
        <v>0</v>
      </c>
      <c r="W12" s="53">
        <f t="shared" si="6"/>
        <v>0</v>
      </c>
      <c r="X12" s="53">
        <f t="shared" si="2"/>
        <v>101878.82</v>
      </c>
      <c r="Y12" s="53">
        <f>SUM(Y13:Y16)</f>
        <v>120000</v>
      </c>
      <c r="Z12" s="66">
        <f t="shared" si="3"/>
        <v>-18121.179999999993</v>
      </c>
      <c r="AA12" s="50">
        <f t="shared" si="4"/>
        <v>-15.100983333333328</v>
      </c>
    </row>
    <row r="13" spans="1:27" s="51" customFormat="1" ht="23.25">
      <c r="A13" s="55" t="s">
        <v>63</v>
      </c>
      <c r="B13" s="61">
        <f>0</f>
        <v>0</v>
      </c>
      <c r="C13" s="61">
        <f>0</f>
        <v>0</v>
      </c>
      <c r="D13" s="61">
        <f>0</f>
        <v>0</v>
      </c>
      <c r="E13" s="61">
        <f>0</f>
        <v>0</v>
      </c>
      <c r="F13" s="61">
        <f>0</f>
        <v>0</v>
      </c>
      <c r="G13" s="61">
        <f>0</f>
        <v>0</v>
      </c>
      <c r="H13" s="61">
        <f>0</f>
        <v>0</v>
      </c>
      <c r="I13" s="61">
        <f>0</f>
        <v>0</v>
      </c>
      <c r="J13" s="61">
        <f>0</f>
        <v>0</v>
      </c>
      <c r="K13" s="61">
        <v>0</v>
      </c>
      <c r="L13" s="61">
        <v>0</v>
      </c>
      <c r="M13" s="61">
        <v>0</v>
      </c>
      <c r="N13" s="61">
        <v>0</v>
      </c>
      <c r="O13" s="61">
        <f>0</f>
        <v>0</v>
      </c>
      <c r="P13" s="61">
        <f>0</f>
        <v>0</v>
      </c>
      <c r="Q13" s="61">
        <f>0</f>
        <v>0</v>
      </c>
      <c r="R13" s="61">
        <f>0</f>
        <v>0</v>
      </c>
      <c r="S13" s="61">
        <f>0</f>
        <v>0</v>
      </c>
      <c r="T13" s="61">
        <f>0</f>
        <v>0</v>
      </c>
      <c r="U13" s="61">
        <f>0</f>
        <v>0</v>
      </c>
      <c r="V13" s="61">
        <f>0</f>
        <v>0</v>
      </c>
      <c r="W13" s="61">
        <f>0</f>
        <v>0</v>
      </c>
      <c r="X13" s="58">
        <f t="shared" si="2"/>
        <v>0</v>
      </c>
      <c r="Y13" s="58">
        <f>SUM(C13:W13)</f>
        <v>0</v>
      </c>
      <c r="Z13" s="59">
        <f t="shared" si="3"/>
        <v>0</v>
      </c>
      <c r="AA13" s="59">
        <v>0</v>
      </c>
    </row>
    <row r="14" spans="1:27" s="51" customFormat="1" ht="23.25">
      <c r="A14" s="60" t="s">
        <v>64</v>
      </c>
      <c r="B14" s="61">
        <f>0</f>
        <v>0</v>
      </c>
      <c r="C14" s="61">
        <f>0</f>
        <v>0</v>
      </c>
      <c r="D14" s="61">
        <f>0</f>
        <v>0</v>
      </c>
      <c r="E14" s="61">
        <f>0</f>
        <v>0</v>
      </c>
      <c r="F14" s="61">
        <f>0</f>
        <v>0</v>
      </c>
      <c r="G14" s="61">
        <f>0</f>
        <v>0</v>
      </c>
      <c r="H14" s="61">
        <f>0</f>
        <v>0</v>
      </c>
      <c r="I14" s="61">
        <f>0</f>
        <v>0</v>
      </c>
      <c r="J14" s="61">
        <f>0</f>
        <v>0</v>
      </c>
      <c r="K14" s="61">
        <v>0</v>
      </c>
      <c r="L14" s="61">
        <v>0</v>
      </c>
      <c r="M14" s="61">
        <v>0</v>
      </c>
      <c r="N14" s="61">
        <v>0</v>
      </c>
      <c r="O14" s="61">
        <f>0</f>
        <v>0</v>
      </c>
      <c r="P14" s="61">
        <f>0</f>
        <v>0</v>
      </c>
      <c r="Q14" s="61">
        <f>0</f>
        <v>0</v>
      </c>
      <c r="R14" s="61">
        <f>0</f>
        <v>0</v>
      </c>
      <c r="S14" s="61">
        <f>0</f>
        <v>0</v>
      </c>
      <c r="T14" s="61">
        <f>0</f>
        <v>0</v>
      </c>
      <c r="U14" s="61">
        <f>0</f>
        <v>0</v>
      </c>
      <c r="V14" s="61">
        <f>0</f>
        <v>0</v>
      </c>
      <c r="W14" s="61">
        <f>0</f>
        <v>0</v>
      </c>
      <c r="X14" s="62">
        <f t="shared" si="2"/>
        <v>0</v>
      </c>
      <c r="Y14" s="62">
        <f>SUM(C14:W14)</f>
        <v>0</v>
      </c>
      <c r="Z14" s="59">
        <f t="shared" si="3"/>
        <v>0</v>
      </c>
      <c r="AA14" s="59">
        <v>0</v>
      </c>
    </row>
    <row r="15" spans="1:27" s="51" customFormat="1" ht="23.25">
      <c r="A15" s="60" t="s">
        <v>65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/>
      <c r="K15" s="61">
        <v>0</v>
      </c>
      <c r="L15" s="61">
        <v>101878.82</v>
      </c>
      <c r="M15" s="61"/>
      <c r="N15" s="61"/>
      <c r="O15" s="61"/>
      <c r="P15" s="61">
        <v>0</v>
      </c>
      <c r="Q15" s="61"/>
      <c r="R15" s="61"/>
      <c r="S15" s="61"/>
      <c r="T15" s="61">
        <v>0</v>
      </c>
      <c r="U15" s="61"/>
      <c r="V15" s="61"/>
      <c r="W15" s="61"/>
      <c r="X15" s="62">
        <f>SUM(B15:W15)</f>
        <v>101878.82</v>
      </c>
      <c r="Y15" s="62">
        <v>120000</v>
      </c>
      <c r="Z15" s="59">
        <f t="shared" si="3"/>
        <v>-18121.179999999993</v>
      </c>
      <c r="AA15" s="59">
        <f t="shared" si="4"/>
        <v>-15.100983333333328</v>
      </c>
    </row>
    <row r="16" spans="1:27" s="51" customFormat="1" ht="23.25">
      <c r="A16" s="67" t="s">
        <v>66</v>
      </c>
      <c r="B16" s="68">
        <f>0</f>
        <v>0</v>
      </c>
      <c r="C16" s="68">
        <f>0</f>
        <v>0</v>
      </c>
      <c r="D16" s="68">
        <f>0</f>
        <v>0</v>
      </c>
      <c r="E16" s="68">
        <f>0</f>
        <v>0</v>
      </c>
      <c r="F16" s="68">
        <f>0</f>
        <v>0</v>
      </c>
      <c r="G16" s="68">
        <f>0</f>
        <v>0</v>
      </c>
      <c r="H16" s="68">
        <f>0</f>
        <v>0</v>
      </c>
      <c r="I16" s="68">
        <f>0</f>
        <v>0</v>
      </c>
      <c r="J16" s="68">
        <f>0</f>
        <v>0</v>
      </c>
      <c r="K16" s="68">
        <v>0</v>
      </c>
      <c r="L16" s="68">
        <v>0</v>
      </c>
      <c r="M16" s="68">
        <v>0</v>
      </c>
      <c r="N16" s="68">
        <v>0</v>
      </c>
      <c r="O16" s="68">
        <f>0</f>
        <v>0</v>
      </c>
      <c r="P16" s="68">
        <f>0</f>
        <v>0</v>
      </c>
      <c r="Q16" s="68">
        <f>0</f>
        <v>0</v>
      </c>
      <c r="R16" s="68">
        <f>0</f>
        <v>0</v>
      </c>
      <c r="S16" s="68">
        <f>0</f>
        <v>0</v>
      </c>
      <c r="T16" s="68">
        <f>0</f>
        <v>0</v>
      </c>
      <c r="U16" s="68">
        <f>0</f>
        <v>0</v>
      </c>
      <c r="V16" s="68">
        <f>0</f>
        <v>0</v>
      </c>
      <c r="W16" s="68">
        <f>0</f>
        <v>0</v>
      </c>
      <c r="X16" s="64">
        <f t="shared" si="2"/>
        <v>0</v>
      </c>
      <c r="Y16" s="64">
        <f>SUM(C16:W16)</f>
        <v>0</v>
      </c>
      <c r="Z16" s="65">
        <f t="shared" si="3"/>
        <v>0</v>
      </c>
      <c r="AA16" s="65">
        <v>0</v>
      </c>
    </row>
    <row r="17" spans="1:27" s="51" customFormat="1" ht="23.25">
      <c r="A17" s="48" t="s">
        <v>67</v>
      </c>
      <c r="B17" s="53">
        <f>0</f>
        <v>0</v>
      </c>
      <c r="C17" s="53">
        <f>0</f>
        <v>0</v>
      </c>
      <c r="D17" s="53">
        <f>0</f>
        <v>0</v>
      </c>
      <c r="E17" s="53">
        <f>0</f>
        <v>0</v>
      </c>
      <c r="F17" s="53">
        <f>0</f>
        <v>0</v>
      </c>
      <c r="G17" s="53">
        <f>0</f>
        <v>0</v>
      </c>
      <c r="H17" s="53">
        <f>0</f>
        <v>0</v>
      </c>
      <c r="I17" s="53">
        <f>0</f>
        <v>0</v>
      </c>
      <c r="J17" s="53">
        <f>0</f>
        <v>0</v>
      </c>
      <c r="K17" s="53">
        <v>0</v>
      </c>
      <c r="L17" s="53"/>
      <c r="M17" s="53"/>
      <c r="N17" s="53"/>
      <c r="O17" s="53">
        <f>0</f>
        <v>0</v>
      </c>
      <c r="P17" s="53">
        <f>0</f>
        <v>0</v>
      </c>
      <c r="Q17" s="53">
        <f>0</f>
        <v>0</v>
      </c>
      <c r="R17" s="53">
        <f>0</f>
        <v>0</v>
      </c>
      <c r="S17" s="53">
        <f>0</f>
        <v>0</v>
      </c>
      <c r="T17" s="53">
        <f>0</f>
        <v>0</v>
      </c>
      <c r="U17" s="53">
        <f>0</f>
        <v>0</v>
      </c>
      <c r="V17" s="53">
        <f>0</f>
        <v>0</v>
      </c>
      <c r="W17" s="53">
        <f>0</f>
        <v>0</v>
      </c>
      <c r="X17" s="53">
        <f t="shared" si="2"/>
        <v>0</v>
      </c>
      <c r="Y17" s="53">
        <f>SUM(C17:W17)</f>
        <v>0</v>
      </c>
      <c r="Z17" s="66">
        <f t="shared" si="3"/>
        <v>0</v>
      </c>
      <c r="AA17" s="66">
        <v>0</v>
      </c>
    </row>
    <row r="18" spans="1:27" s="51" customFormat="1" ht="23.25">
      <c r="A18" s="48" t="s">
        <v>68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>
        <f t="shared" si="2"/>
        <v>0</v>
      </c>
      <c r="Y18" s="53">
        <v>0</v>
      </c>
      <c r="Z18" s="66">
        <f t="shared" si="3"/>
        <v>0</v>
      </c>
      <c r="AA18" s="66">
        <f t="shared" si="3"/>
        <v>0</v>
      </c>
    </row>
    <row r="19" spans="1:27" s="51" customFormat="1" ht="23.25">
      <c r="A19" s="48" t="s">
        <v>69</v>
      </c>
      <c r="B19" s="53">
        <f>0</f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/>
      <c r="I19" s="53">
        <v>0</v>
      </c>
      <c r="J19" s="53">
        <v>0</v>
      </c>
      <c r="K19" s="53">
        <v>0</v>
      </c>
      <c r="L19" s="53"/>
      <c r="M19" s="53"/>
      <c r="N19" s="53"/>
      <c r="O19" s="53"/>
      <c r="P19" s="53">
        <v>0</v>
      </c>
      <c r="Q19" s="53">
        <v>0</v>
      </c>
      <c r="R19" s="53"/>
      <c r="S19" s="53"/>
      <c r="T19" s="53"/>
      <c r="U19" s="53">
        <f>0</f>
        <v>0</v>
      </c>
      <c r="V19" s="53">
        <f>0</f>
        <v>0</v>
      </c>
      <c r="W19" s="53">
        <f>0</f>
        <v>0</v>
      </c>
      <c r="X19" s="53">
        <f t="shared" si="2"/>
        <v>0</v>
      </c>
      <c r="Y19" s="53">
        <f>SUM(C19:W19)</f>
        <v>0</v>
      </c>
      <c r="Z19" s="66">
        <f t="shared" si="3"/>
        <v>0</v>
      </c>
      <c r="AA19" s="66">
        <v>0</v>
      </c>
    </row>
    <row r="20" spans="1:27" s="51" customFormat="1" ht="23.25">
      <c r="A20" s="48" t="s">
        <v>70</v>
      </c>
      <c r="B20" s="53">
        <f>0</f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/>
      <c r="M20" s="53"/>
      <c r="N20" s="53"/>
      <c r="O20" s="53"/>
      <c r="P20" s="53">
        <v>0</v>
      </c>
      <c r="Q20" s="53">
        <v>0</v>
      </c>
      <c r="R20" s="53"/>
      <c r="S20" s="53"/>
      <c r="T20" s="53">
        <v>0</v>
      </c>
      <c r="U20" s="53">
        <f>0</f>
        <v>0</v>
      </c>
      <c r="V20" s="53">
        <f>0</f>
        <v>0</v>
      </c>
      <c r="W20" s="53">
        <f>0</f>
        <v>0</v>
      </c>
      <c r="X20" s="53">
        <f t="shared" si="2"/>
        <v>0</v>
      </c>
      <c r="Y20" s="53">
        <f>SUM(C20:W20)</f>
        <v>0</v>
      </c>
      <c r="Z20" s="66">
        <f t="shared" si="3"/>
        <v>0</v>
      </c>
      <c r="AA20" s="66">
        <v>0</v>
      </c>
    </row>
    <row r="21" spans="1:27" s="51" customFormat="1" ht="23.25">
      <c r="A21" s="48" t="s">
        <v>71</v>
      </c>
      <c r="B21" s="53">
        <v>0</v>
      </c>
      <c r="C21" s="53">
        <v>0</v>
      </c>
      <c r="D21" s="53">
        <v>0</v>
      </c>
      <c r="E21" s="53"/>
      <c r="F21" s="53"/>
      <c r="G21" s="53">
        <v>0</v>
      </c>
      <c r="H21" s="53">
        <v>4611.23</v>
      </c>
      <c r="I21" s="53">
        <v>0</v>
      </c>
      <c r="J21" s="53"/>
      <c r="K21" s="53">
        <v>0</v>
      </c>
      <c r="L21" s="53"/>
      <c r="M21" s="53"/>
      <c r="N21" s="53"/>
      <c r="O21" s="53"/>
      <c r="P21" s="53">
        <v>0</v>
      </c>
      <c r="Q21" s="53">
        <v>0</v>
      </c>
      <c r="R21" s="53"/>
      <c r="S21" s="53"/>
      <c r="T21" s="53">
        <v>0</v>
      </c>
      <c r="U21" s="53"/>
      <c r="V21" s="53"/>
      <c r="W21" s="53"/>
      <c r="X21" s="53">
        <f t="shared" si="2"/>
        <v>4611.23</v>
      </c>
      <c r="Y21" s="53">
        <v>4500</v>
      </c>
      <c r="Z21" s="66">
        <f t="shared" si="3"/>
        <v>111.22999999999956</v>
      </c>
      <c r="AA21" s="66">
        <f t="shared" si="4"/>
        <v>2.471777777777768</v>
      </c>
    </row>
    <row r="22" spans="1:27" s="51" customFormat="1" ht="23.25">
      <c r="A22" s="48" t="s">
        <v>72</v>
      </c>
      <c r="B22" s="53">
        <v>0</v>
      </c>
      <c r="C22" s="53"/>
      <c r="D22" s="53">
        <v>270.54</v>
      </c>
      <c r="E22" s="53"/>
      <c r="F22" s="53">
        <v>0</v>
      </c>
      <c r="G22" s="53"/>
      <c r="H22" s="53"/>
      <c r="I22" s="53">
        <v>175.35</v>
      </c>
      <c r="J22" s="53">
        <v>0</v>
      </c>
      <c r="K22" s="53">
        <v>300.6</v>
      </c>
      <c r="L22" s="53">
        <v>315.63</v>
      </c>
      <c r="M22" s="53"/>
      <c r="N22" s="53"/>
      <c r="O22" s="53"/>
      <c r="P22" s="53">
        <v>0</v>
      </c>
      <c r="Q22" s="53">
        <v>0</v>
      </c>
      <c r="R22" s="53"/>
      <c r="S22" s="53"/>
      <c r="T22" s="53">
        <v>0</v>
      </c>
      <c r="U22" s="53"/>
      <c r="V22" s="53"/>
      <c r="W22" s="53"/>
      <c r="X22" s="53">
        <f t="shared" si="2"/>
        <v>1062.12</v>
      </c>
      <c r="Y22" s="53">
        <v>0</v>
      </c>
      <c r="Z22" s="66">
        <f t="shared" si="3"/>
        <v>1062.12</v>
      </c>
      <c r="AA22" s="66" t="e">
        <f t="shared" si="4"/>
        <v>#DIV/0!</v>
      </c>
    </row>
    <row r="23" spans="1:27" s="51" customFormat="1" ht="23.25">
      <c r="A23" s="48" t="s">
        <v>73</v>
      </c>
      <c r="B23" s="53">
        <v>0</v>
      </c>
      <c r="C23" s="53">
        <v>0</v>
      </c>
      <c r="D23" s="53">
        <v>0</v>
      </c>
      <c r="E23" s="53"/>
      <c r="F23" s="53">
        <v>16737</v>
      </c>
      <c r="G23" s="53">
        <v>0</v>
      </c>
      <c r="H23" s="53"/>
      <c r="I23" s="53"/>
      <c r="J23" s="53"/>
      <c r="K23" s="53">
        <v>1210</v>
      </c>
      <c r="L23" s="53">
        <v>16218</v>
      </c>
      <c r="M23" s="53"/>
      <c r="N23" s="53"/>
      <c r="O23" s="53"/>
      <c r="P23" s="53">
        <v>0</v>
      </c>
      <c r="Q23" s="53">
        <v>0</v>
      </c>
      <c r="R23" s="53"/>
      <c r="S23" s="53"/>
      <c r="T23" s="53">
        <v>0</v>
      </c>
      <c r="U23" s="53"/>
      <c r="V23" s="53"/>
      <c r="W23" s="53"/>
      <c r="X23" s="53">
        <f t="shared" si="2"/>
        <v>34165</v>
      </c>
      <c r="Y23" s="53">
        <v>37000</v>
      </c>
      <c r="Z23" s="66">
        <f t="shared" si="3"/>
        <v>-2835</v>
      </c>
      <c r="AA23" s="66">
        <f t="shared" si="4"/>
        <v>-7.662162162162162</v>
      </c>
    </row>
    <row r="24" spans="1:27" s="51" customFormat="1" ht="23.25">
      <c r="A24" s="52" t="s">
        <v>74</v>
      </c>
      <c r="B24" s="53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/>
      <c r="K24" s="53">
        <v>11093.22</v>
      </c>
      <c r="L24" s="53">
        <v>0</v>
      </c>
      <c r="M24" s="53"/>
      <c r="N24" s="53"/>
      <c r="O24" s="53"/>
      <c r="P24" s="53">
        <v>0</v>
      </c>
      <c r="Q24" s="53">
        <v>0</v>
      </c>
      <c r="R24" s="53"/>
      <c r="S24" s="53"/>
      <c r="T24" s="53">
        <v>0</v>
      </c>
      <c r="U24" s="53"/>
      <c r="V24" s="53"/>
      <c r="W24" s="53"/>
      <c r="X24" s="53">
        <f t="shared" si="2"/>
        <v>11093.22</v>
      </c>
      <c r="Y24" s="53">
        <v>7000</v>
      </c>
      <c r="Z24" s="66">
        <f t="shared" si="3"/>
        <v>4093.2199999999993</v>
      </c>
      <c r="AA24" s="66">
        <f t="shared" si="4"/>
        <v>58.47457142857142</v>
      </c>
    </row>
    <row r="25" spans="1:27" s="51" customFormat="1" ht="23.25">
      <c r="A25" s="48" t="s">
        <v>75</v>
      </c>
      <c r="B25" s="53">
        <f aca="true" t="shared" si="7" ref="B25:J25">B26+B30+B31</f>
        <v>53880.5</v>
      </c>
      <c r="C25" s="53">
        <f t="shared" si="7"/>
        <v>42830</v>
      </c>
      <c r="D25" s="53">
        <f t="shared" si="7"/>
        <v>126674.2</v>
      </c>
      <c r="E25" s="53">
        <f t="shared" si="7"/>
        <v>129755.7</v>
      </c>
      <c r="F25" s="53">
        <f t="shared" si="7"/>
        <v>39075</v>
      </c>
      <c r="G25" s="53">
        <f t="shared" si="7"/>
        <v>99342</v>
      </c>
      <c r="H25" s="53">
        <f t="shared" si="7"/>
        <v>61760</v>
      </c>
      <c r="I25" s="53">
        <f t="shared" si="7"/>
        <v>54454.2</v>
      </c>
      <c r="J25" s="53">
        <f t="shared" si="7"/>
        <v>39520</v>
      </c>
      <c r="K25" s="53">
        <f>K26+K30+K31</f>
        <v>112955</v>
      </c>
      <c r="L25" s="53">
        <f>L26+L30+L31</f>
        <v>60974</v>
      </c>
      <c r="M25" s="53">
        <f>M26+M30+M31</f>
        <v>2370</v>
      </c>
      <c r="N25" s="53">
        <f>N26+N30+N31</f>
        <v>80085</v>
      </c>
      <c r="O25" s="53">
        <f>O26+O30+O31</f>
        <v>50454.7</v>
      </c>
      <c r="P25" s="53">
        <f aca="true" t="shared" si="8" ref="P25:W25">P26+P30+P31</f>
        <v>23635</v>
      </c>
      <c r="Q25" s="53">
        <f t="shared" si="8"/>
        <v>69701.3</v>
      </c>
      <c r="R25" s="53">
        <f t="shared" si="8"/>
        <v>74550</v>
      </c>
      <c r="S25" s="53">
        <f t="shared" si="8"/>
        <v>42990</v>
      </c>
      <c r="T25" s="53">
        <f t="shared" si="8"/>
        <v>0</v>
      </c>
      <c r="U25" s="53">
        <f t="shared" si="8"/>
        <v>0</v>
      </c>
      <c r="V25" s="53">
        <f>V26+V30+V31</f>
        <v>0</v>
      </c>
      <c r="W25" s="53">
        <f t="shared" si="8"/>
        <v>0</v>
      </c>
      <c r="X25" s="53">
        <f t="shared" si="2"/>
        <v>1165006.6</v>
      </c>
      <c r="Y25" s="53">
        <f>Y26+Y30+Y31</f>
        <v>1208800</v>
      </c>
      <c r="Z25" s="66">
        <f t="shared" si="3"/>
        <v>-43793.39999999991</v>
      </c>
      <c r="AA25" s="50">
        <f t="shared" si="4"/>
        <v>-3.622882197220376</v>
      </c>
    </row>
    <row r="26" spans="1:27" s="51" customFormat="1" ht="23.25">
      <c r="A26" s="69" t="s">
        <v>76</v>
      </c>
      <c r="B26" s="53">
        <f aca="true" t="shared" si="9" ref="B26:J26">SUM(B27:B29)</f>
        <v>38090</v>
      </c>
      <c r="C26" s="53">
        <f t="shared" si="9"/>
        <v>42830</v>
      </c>
      <c r="D26" s="53">
        <f t="shared" si="9"/>
        <v>124100</v>
      </c>
      <c r="E26" s="53">
        <f t="shared" si="9"/>
        <v>123300</v>
      </c>
      <c r="F26" s="53">
        <f t="shared" si="9"/>
        <v>32300</v>
      </c>
      <c r="G26" s="53">
        <f t="shared" si="9"/>
        <v>68550</v>
      </c>
      <c r="H26" s="53">
        <f t="shared" si="9"/>
        <v>57810</v>
      </c>
      <c r="I26" s="53">
        <f t="shared" si="9"/>
        <v>49630</v>
      </c>
      <c r="J26" s="53">
        <f t="shared" si="9"/>
        <v>35470</v>
      </c>
      <c r="K26" s="53">
        <f>SUM(K27:K29)</f>
        <v>110710</v>
      </c>
      <c r="L26" s="53">
        <f>SUM(L27:L29)</f>
        <v>39920</v>
      </c>
      <c r="M26" s="53">
        <f>SUM(M27:M29)</f>
        <v>2370</v>
      </c>
      <c r="N26" s="53">
        <f>SUM(N27:N29)</f>
        <v>77210</v>
      </c>
      <c r="O26" s="53">
        <f>SUM(O27:O29)</f>
        <v>36890</v>
      </c>
      <c r="P26" s="53">
        <f aca="true" t="shared" si="10" ref="P26:W26">SUM(P27:P29)</f>
        <v>19020</v>
      </c>
      <c r="Q26" s="53">
        <f t="shared" si="10"/>
        <v>51160</v>
      </c>
      <c r="R26" s="53">
        <f t="shared" si="10"/>
        <v>74290</v>
      </c>
      <c r="S26" s="53">
        <f t="shared" si="10"/>
        <v>41440</v>
      </c>
      <c r="T26" s="53">
        <f t="shared" si="10"/>
        <v>0</v>
      </c>
      <c r="U26" s="53">
        <f t="shared" si="10"/>
        <v>0</v>
      </c>
      <c r="V26" s="53">
        <f>SUM(V27:V29)</f>
        <v>0</v>
      </c>
      <c r="W26" s="53">
        <f t="shared" si="10"/>
        <v>0</v>
      </c>
      <c r="X26" s="53">
        <f t="shared" si="2"/>
        <v>1025090</v>
      </c>
      <c r="Y26" s="53">
        <f>SUM(Y27:Y29)</f>
        <v>951000</v>
      </c>
      <c r="Z26" s="66">
        <f t="shared" si="3"/>
        <v>74090</v>
      </c>
      <c r="AA26" s="50">
        <f t="shared" si="4"/>
        <v>7.79074658254469</v>
      </c>
    </row>
    <row r="27" spans="1:27" s="51" customFormat="1" ht="23.25">
      <c r="A27" s="55" t="s">
        <v>77</v>
      </c>
      <c r="B27" s="56">
        <v>30000</v>
      </c>
      <c r="C27" s="56">
        <v>36300</v>
      </c>
      <c r="D27" s="56">
        <v>107800</v>
      </c>
      <c r="E27" s="56">
        <v>104000</v>
      </c>
      <c r="F27" s="56">
        <v>26300</v>
      </c>
      <c r="G27" s="56">
        <v>54800</v>
      </c>
      <c r="H27" s="56">
        <v>46800</v>
      </c>
      <c r="I27" s="56">
        <v>38600</v>
      </c>
      <c r="J27" s="56">
        <v>29400</v>
      </c>
      <c r="K27" s="56">
        <v>92200</v>
      </c>
      <c r="L27" s="56">
        <v>31600</v>
      </c>
      <c r="M27" s="56">
        <v>1800</v>
      </c>
      <c r="N27" s="56">
        <v>61600</v>
      </c>
      <c r="O27" s="56">
        <v>29800</v>
      </c>
      <c r="P27" s="56">
        <v>15200</v>
      </c>
      <c r="Q27" s="56">
        <v>41000</v>
      </c>
      <c r="R27" s="56">
        <v>60400</v>
      </c>
      <c r="S27" s="56">
        <v>35200</v>
      </c>
      <c r="T27" s="56"/>
      <c r="U27" s="56"/>
      <c r="V27" s="56"/>
      <c r="W27" s="56"/>
      <c r="X27" s="58">
        <f t="shared" si="2"/>
        <v>842800</v>
      </c>
      <c r="Y27" s="58">
        <v>800000</v>
      </c>
      <c r="Z27" s="59">
        <f t="shared" si="3"/>
        <v>42800</v>
      </c>
      <c r="AA27" s="59">
        <f t="shared" si="4"/>
        <v>5.35</v>
      </c>
    </row>
    <row r="28" spans="1:27" s="51" customFormat="1" ht="23.25">
      <c r="A28" s="60" t="s">
        <v>78</v>
      </c>
      <c r="B28" s="61">
        <v>8090</v>
      </c>
      <c r="C28" s="61">
        <v>6530</v>
      </c>
      <c r="D28" s="61">
        <v>16180</v>
      </c>
      <c r="E28" s="61">
        <v>19220</v>
      </c>
      <c r="F28" s="61">
        <v>6000</v>
      </c>
      <c r="G28" s="61">
        <v>13730</v>
      </c>
      <c r="H28" s="61">
        <v>10910</v>
      </c>
      <c r="I28" s="61">
        <v>11030</v>
      </c>
      <c r="J28" s="61">
        <v>6050</v>
      </c>
      <c r="K28" s="61">
        <v>18470</v>
      </c>
      <c r="L28" s="61">
        <v>8320</v>
      </c>
      <c r="M28" s="61">
        <v>570</v>
      </c>
      <c r="N28" s="61">
        <v>15350</v>
      </c>
      <c r="O28" s="61">
        <v>7090</v>
      </c>
      <c r="P28" s="61">
        <v>3820</v>
      </c>
      <c r="Q28" s="61">
        <v>10120</v>
      </c>
      <c r="R28" s="61">
        <v>13870</v>
      </c>
      <c r="S28" s="61">
        <v>6200</v>
      </c>
      <c r="T28" s="61"/>
      <c r="U28" s="61"/>
      <c r="V28" s="61"/>
      <c r="W28" s="61"/>
      <c r="X28" s="62">
        <f t="shared" si="2"/>
        <v>181550</v>
      </c>
      <c r="Y28" s="62">
        <v>150000</v>
      </c>
      <c r="Z28" s="59">
        <f t="shared" si="3"/>
        <v>31550</v>
      </c>
      <c r="AA28" s="59">
        <f t="shared" si="4"/>
        <v>21.033333333333335</v>
      </c>
    </row>
    <row r="29" spans="1:27" s="51" customFormat="1" ht="23.25">
      <c r="A29" s="63" t="s">
        <v>79</v>
      </c>
      <c r="B29" s="68"/>
      <c r="C29" s="68"/>
      <c r="D29" s="68">
        <v>120</v>
      </c>
      <c r="E29" s="68">
        <v>80</v>
      </c>
      <c r="F29" s="68"/>
      <c r="G29" s="68">
        <v>20</v>
      </c>
      <c r="H29" s="68">
        <v>100</v>
      </c>
      <c r="I29" s="68"/>
      <c r="J29" s="68">
        <v>20</v>
      </c>
      <c r="K29" s="68">
        <v>40</v>
      </c>
      <c r="L29" s="68"/>
      <c r="M29" s="68"/>
      <c r="N29" s="68">
        <v>260</v>
      </c>
      <c r="O29" s="68"/>
      <c r="P29" s="68"/>
      <c r="Q29" s="68">
        <v>40</v>
      </c>
      <c r="R29" s="68">
        <v>20</v>
      </c>
      <c r="S29" s="68">
        <v>40</v>
      </c>
      <c r="T29" s="68"/>
      <c r="U29" s="68"/>
      <c r="V29" s="68"/>
      <c r="W29" s="68"/>
      <c r="X29" s="64">
        <f t="shared" si="2"/>
        <v>740</v>
      </c>
      <c r="Y29" s="64">
        <v>1000</v>
      </c>
      <c r="Z29" s="65">
        <f t="shared" si="3"/>
        <v>-260</v>
      </c>
      <c r="AA29" s="65">
        <f t="shared" si="4"/>
        <v>-26</v>
      </c>
    </row>
    <row r="30" spans="1:27" s="51" customFormat="1" ht="23.25">
      <c r="A30" s="70" t="s">
        <v>80</v>
      </c>
      <c r="B30" s="49"/>
      <c r="C30" s="49"/>
      <c r="D30" s="49">
        <v>650</v>
      </c>
      <c r="E30" s="49"/>
      <c r="F30" s="49">
        <v>5200</v>
      </c>
      <c r="G30" s="49"/>
      <c r="H30" s="49"/>
      <c r="I30" s="49"/>
      <c r="J30" s="49"/>
      <c r="K30" s="49">
        <v>895</v>
      </c>
      <c r="L30" s="49"/>
      <c r="M30" s="49"/>
      <c r="N30" s="49"/>
      <c r="O30" s="49">
        <v>130</v>
      </c>
      <c r="P30" s="49">
        <v>4390</v>
      </c>
      <c r="Q30" s="49">
        <v>1300</v>
      </c>
      <c r="R30" s="49">
        <v>260</v>
      </c>
      <c r="S30" s="49">
        <v>200</v>
      </c>
      <c r="T30" s="49"/>
      <c r="U30" s="49"/>
      <c r="V30" s="49"/>
      <c r="W30" s="49"/>
      <c r="X30" s="53">
        <f t="shared" si="2"/>
        <v>13025</v>
      </c>
      <c r="Y30" s="53">
        <v>30000</v>
      </c>
      <c r="Z30" s="66">
        <f t="shared" si="3"/>
        <v>-16975</v>
      </c>
      <c r="AA30" s="50">
        <f t="shared" si="4"/>
        <v>-56.583333333333336</v>
      </c>
    </row>
    <row r="31" spans="1:27" s="51" customFormat="1" ht="23.25">
      <c r="A31" s="69" t="s">
        <v>81</v>
      </c>
      <c r="B31" s="53">
        <f aca="true" t="shared" si="11" ref="B31:K31">SUM(B32:B34)</f>
        <v>15790.5</v>
      </c>
      <c r="C31" s="53">
        <f t="shared" si="11"/>
        <v>0</v>
      </c>
      <c r="D31" s="53">
        <f t="shared" si="11"/>
        <v>1924.2</v>
      </c>
      <c r="E31" s="53">
        <f t="shared" si="11"/>
        <v>6455.7</v>
      </c>
      <c r="F31" s="53">
        <f t="shared" si="11"/>
        <v>1575</v>
      </c>
      <c r="G31" s="53">
        <f t="shared" si="11"/>
        <v>30792</v>
      </c>
      <c r="H31" s="53">
        <f t="shared" si="11"/>
        <v>3950</v>
      </c>
      <c r="I31" s="53">
        <f t="shared" si="11"/>
        <v>4824.2</v>
      </c>
      <c r="J31" s="53">
        <f t="shared" si="11"/>
        <v>4050</v>
      </c>
      <c r="K31" s="53">
        <f t="shared" si="11"/>
        <v>1350</v>
      </c>
      <c r="L31" s="53">
        <f>SUM(L32:L34)</f>
        <v>21054</v>
      </c>
      <c r="M31" s="53">
        <f>SUM(M32:M34)</f>
        <v>0</v>
      </c>
      <c r="N31" s="53">
        <f>SUM(N32:N34)</f>
        <v>2875</v>
      </c>
      <c r="O31" s="53">
        <f>SUM(O32:O34)</f>
        <v>13434.7</v>
      </c>
      <c r="P31" s="53">
        <f aca="true" t="shared" si="12" ref="P31:W31">SUM(P32:P34)</f>
        <v>225</v>
      </c>
      <c r="Q31" s="53">
        <f t="shared" si="12"/>
        <v>17241.3</v>
      </c>
      <c r="R31" s="53">
        <f t="shared" si="12"/>
        <v>0</v>
      </c>
      <c r="S31" s="53">
        <f t="shared" si="12"/>
        <v>1350</v>
      </c>
      <c r="T31" s="53">
        <f>SUM(T32:T34)</f>
        <v>0</v>
      </c>
      <c r="U31" s="53">
        <f t="shared" si="12"/>
        <v>0</v>
      </c>
      <c r="V31" s="53">
        <f>SUM(V32:V34)</f>
        <v>0</v>
      </c>
      <c r="W31" s="53">
        <f t="shared" si="12"/>
        <v>0</v>
      </c>
      <c r="X31" s="53">
        <f t="shared" si="2"/>
        <v>126891.6</v>
      </c>
      <c r="Y31" s="53">
        <f>SUM(Y32:Y34)</f>
        <v>227800</v>
      </c>
      <c r="Z31" s="66">
        <f t="shared" si="3"/>
        <v>-100908.4</v>
      </c>
      <c r="AA31" s="50">
        <f t="shared" si="4"/>
        <v>-44.29692712906058</v>
      </c>
    </row>
    <row r="32" spans="1:27" s="51" customFormat="1" ht="23.25">
      <c r="A32" s="55" t="s">
        <v>77</v>
      </c>
      <c r="B32" s="56"/>
      <c r="C32" s="56"/>
      <c r="D32" s="56">
        <v>1350</v>
      </c>
      <c r="E32" s="56">
        <v>1375</v>
      </c>
      <c r="F32" s="56">
        <v>1575</v>
      </c>
      <c r="G32" s="56">
        <v>1125</v>
      </c>
      <c r="H32" s="56">
        <v>3150</v>
      </c>
      <c r="I32" s="56">
        <v>4050</v>
      </c>
      <c r="J32" s="56">
        <v>4050</v>
      </c>
      <c r="K32" s="56">
        <v>1350</v>
      </c>
      <c r="L32" s="56"/>
      <c r="M32" s="56"/>
      <c r="N32" s="56">
        <v>2475</v>
      </c>
      <c r="O32" s="56">
        <v>11025</v>
      </c>
      <c r="P32" s="56">
        <v>225</v>
      </c>
      <c r="Q32" s="56">
        <v>2025</v>
      </c>
      <c r="R32" s="56"/>
      <c r="S32" s="56">
        <v>1350</v>
      </c>
      <c r="T32" s="56"/>
      <c r="U32" s="56"/>
      <c r="V32" s="56"/>
      <c r="W32" s="56"/>
      <c r="X32" s="58">
        <f t="shared" si="2"/>
        <v>35125</v>
      </c>
      <c r="Y32" s="58">
        <v>61800</v>
      </c>
      <c r="Z32" s="59">
        <f t="shared" si="3"/>
        <v>-26675</v>
      </c>
      <c r="AA32" s="59">
        <f t="shared" si="4"/>
        <v>-43.163430420711975</v>
      </c>
    </row>
    <row r="33" spans="1:27" s="51" customFormat="1" ht="23.25">
      <c r="A33" s="60" t="s">
        <v>78</v>
      </c>
      <c r="B33" s="61">
        <v>15790.5</v>
      </c>
      <c r="C33" s="61"/>
      <c r="D33" s="61">
        <v>574.2</v>
      </c>
      <c r="E33" s="61">
        <v>5080.7</v>
      </c>
      <c r="F33" s="61"/>
      <c r="G33" s="61">
        <v>29667</v>
      </c>
      <c r="H33" s="61">
        <v>800</v>
      </c>
      <c r="I33" s="61">
        <v>774.2</v>
      </c>
      <c r="J33" s="61"/>
      <c r="K33" s="61"/>
      <c r="L33" s="61">
        <v>21054</v>
      </c>
      <c r="M33" s="61"/>
      <c r="N33" s="61">
        <v>400</v>
      </c>
      <c r="O33" s="61">
        <v>2409.7</v>
      </c>
      <c r="P33" s="61"/>
      <c r="Q33" s="61">
        <v>15216.3</v>
      </c>
      <c r="R33" s="61"/>
      <c r="S33" s="61"/>
      <c r="T33" s="56"/>
      <c r="U33" s="61"/>
      <c r="V33" s="61"/>
      <c r="W33" s="61"/>
      <c r="X33" s="62">
        <f t="shared" si="2"/>
        <v>91766.6</v>
      </c>
      <c r="Y33" s="62">
        <v>160000</v>
      </c>
      <c r="Z33" s="59">
        <f t="shared" si="3"/>
        <v>-68233.4</v>
      </c>
      <c r="AA33" s="59">
        <f t="shared" si="4"/>
        <v>-42.645875</v>
      </c>
    </row>
    <row r="34" spans="1:27" s="51" customFormat="1" ht="23.25">
      <c r="A34" s="71" t="s">
        <v>82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4">
        <f t="shared" si="2"/>
        <v>0</v>
      </c>
      <c r="Y34" s="49">
        <v>6000</v>
      </c>
      <c r="Z34" s="59">
        <f t="shared" si="3"/>
        <v>-6000</v>
      </c>
      <c r="AA34" s="65">
        <f>Z34*100/Y34</f>
        <v>-100</v>
      </c>
    </row>
    <row r="35" spans="1:27" s="51" customFormat="1" ht="24" thickBot="1">
      <c r="A35" s="72" t="s">
        <v>36</v>
      </c>
      <c r="B35" s="73">
        <f aca="true" t="shared" si="13" ref="B35:N35">SUM(B6+B11+B12+B17+B18+B19+B20+B21+B22+B23+B24+B25+B5+B4)</f>
        <v>86736.75</v>
      </c>
      <c r="C35" s="73">
        <f t="shared" si="13"/>
        <v>50118.75</v>
      </c>
      <c r="D35" s="73">
        <f t="shared" si="13"/>
        <v>10206586.389999999</v>
      </c>
      <c r="E35" s="73">
        <f t="shared" si="13"/>
        <v>188630.7</v>
      </c>
      <c r="F35" s="73">
        <f t="shared" si="13"/>
        <v>201180.78</v>
      </c>
      <c r="G35" s="73">
        <f t="shared" si="13"/>
        <v>199868.28</v>
      </c>
      <c r="H35" s="73">
        <f t="shared" si="13"/>
        <v>10013891.23</v>
      </c>
      <c r="I35" s="73">
        <f t="shared" si="13"/>
        <v>185199.11</v>
      </c>
      <c r="J35" s="73">
        <f t="shared" si="13"/>
        <v>10170918.45</v>
      </c>
      <c r="K35" s="73">
        <f t="shared" si="13"/>
        <v>125958.82</v>
      </c>
      <c r="L35" s="73">
        <f>SUM(L6+L11+L12+L17+L18+L19+L20+L21+L22+L23+L24+L25+L5+L4)</f>
        <v>372482.95</v>
      </c>
      <c r="M35" s="73">
        <f t="shared" si="13"/>
        <v>19909086.25</v>
      </c>
      <c r="N35" s="73">
        <f t="shared" si="13"/>
        <v>122605.25</v>
      </c>
      <c r="O35" s="73">
        <f>SUM(O6+O11+O12+O17+O18+O19+O20+O21+O22+O23+O24+O25+O5+O4)</f>
        <v>109057.2</v>
      </c>
      <c r="P35" s="73">
        <f aca="true" t="shared" si="14" ref="P35:W35">SUM(P6+P11+P12+P17+P18+P19+P20+P21+P22+P23+P24+P25+P5+P4)</f>
        <v>28939829.28</v>
      </c>
      <c r="Q35" s="73">
        <f t="shared" si="14"/>
        <v>259186.38</v>
      </c>
      <c r="R35" s="73">
        <f t="shared" si="14"/>
        <v>20025288.76</v>
      </c>
      <c r="S35" s="73">
        <f t="shared" si="14"/>
        <v>105033.78</v>
      </c>
      <c r="T35" s="73">
        <f t="shared" si="14"/>
        <v>224994.57</v>
      </c>
      <c r="U35" s="73">
        <f t="shared" si="14"/>
        <v>37680000</v>
      </c>
      <c r="V35" s="73">
        <f>SUM(V6+V11+V12+V17+V18+V19+V20+V21+V22+V23+V24+V25+V5+V4)</f>
        <v>0</v>
      </c>
      <c r="W35" s="73">
        <f t="shared" si="14"/>
        <v>0</v>
      </c>
      <c r="X35" s="73">
        <f>SUM(B35:W35)</f>
        <v>139176653.68</v>
      </c>
      <c r="Y35" s="73">
        <f>SUM(Y6+Y11+Y12+Y17+Y18+Y19+Y20+Y21+Y22+Y23+Y24+Y25+Y5+Y4)</f>
        <v>248230300</v>
      </c>
      <c r="Z35" s="74">
        <f>SUM(X35-Y35)</f>
        <v>-109053646.32</v>
      </c>
      <c r="AA35" s="74">
        <f>Z35*100/Y35</f>
        <v>-43.93244753762937</v>
      </c>
    </row>
    <row r="36" spans="1:27" s="51" customFormat="1" ht="24" thickTop="1">
      <c r="A36" s="75"/>
      <c r="B36" s="76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</row>
    <row r="37" spans="1:27" s="51" customFormat="1" ht="23.25">
      <c r="A37" s="102"/>
      <c r="B37" s="102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</row>
  </sheetData>
  <sheetProtection/>
  <mergeCells count="3">
    <mergeCell ref="A1:J1"/>
    <mergeCell ref="A2:J2"/>
    <mergeCell ref="A37:B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7"/>
  <sheetViews>
    <sheetView zoomScale="78" zoomScaleNormal="78" zoomScalePageLayoutView="0" workbookViewId="0" topLeftCell="A10">
      <selection activeCell="Y34" sqref="Y34"/>
    </sheetView>
  </sheetViews>
  <sheetFormatPr defaultColWidth="9.140625" defaultRowHeight="15"/>
  <cols>
    <col min="1" max="1" width="26.421875" style="43" customWidth="1"/>
    <col min="2" max="2" width="9.421875" style="43" customWidth="1"/>
    <col min="3" max="3" width="9.7109375" style="43" customWidth="1"/>
    <col min="4" max="4" width="12.8515625" style="43" customWidth="1"/>
    <col min="5" max="5" width="10.57421875" style="43" customWidth="1"/>
    <col min="6" max="6" width="11.421875" style="43" customWidth="1"/>
    <col min="7" max="7" width="12.8515625" style="43" customWidth="1"/>
    <col min="8" max="8" width="10.8515625" style="43" customWidth="1"/>
    <col min="9" max="9" width="12.8515625" style="43" customWidth="1"/>
    <col min="10" max="10" width="10.57421875" style="43" customWidth="1"/>
    <col min="11" max="11" width="12.8515625" style="43" customWidth="1"/>
    <col min="12" max="12" width="11.140625" style="43" customWidth="1"/>
    <col min="13" max="13" width="14.140625" style="43" customWidth="1"/>
    <col min="14" max="21" width="12.8515625" style="43" customWidth="1"/>
    <col min="22" max="22" width="6.8515625" style="43" customWidth="1"/>
    <col min="23" max="23" width="7.7109375" style="43" customWidth="1"/>
    <col min="24" max="25" width="14.8515625" style="43" customWidth="1"/>
    <col min="26" max="26" width="17.00390625" style="43" customWidth="1"/>
    <col min="27" max="27" width="8.7109375" style="43" customWidth="1"/>
    <col min="28" max="16384" width="9.00390625" style="43" customWidth="1"/>
  </cols>
  <sheetData>
    <row r="1" spans="1:21" ht="30.75">
      <c r="A1" s="101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7" ht="30.75">
      <c r="A2" s="101" t="s">
        <v>130</v>
      </c>
      <c r="B2" s="101"/>
      <c r="C2" s="101"/>
      <c r="D2" s="101"/>
      <c r="E2" s="101"/>
      <c r="F2" s="101"/>
      <c r="G2" s="101"/>
      <c r="H2" s="101"/>
      <c r="I2" s="101"/>
      <c r="J2" s="101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44"/>
      <c r="W2" s="44"/>
      <c r="X2" s="44"/>
      <c r="Y2" s="44"/>
      <c r="Z2" s="44" t="s">
        <v>49</v>
      </c>
      <c r="AA2" s="44"/>
    </row>
    <row r="3" spans="1:27" ht="24">
      <c r="A3" s="45" t="s">
        <v>50</v>
      </c>
      <c r="B3" s="46" t="s">
        <v>131</v>
      </c>
      <c r="C3" s="46" t="s">
        <v>132</v>
      </c>
      <c r="D3" s="46" t="s">
        <v>133</v>
      </c>
      <c r="E3" s="46" t="s">
        <v>134</v>
      </c>
      <c r="F3" s="46" t="s">
        <v>135</v>
      </c>
      <c r="G3" s="46" t="s">
        <v>136</v>
      </c>
      <c r="H3" s="46" t="s">
        <v>137</v>
      </c>
      <c r="I3" s="46" t="s">
        <v>138</v>
      </c>
      <c r="J3" s="46" t="s">
        <v>139</v>
      </c>
      <c r="K3" s="46" t="s">
        <v>140</v>
      </c>
      <c r="L3" s="46" t="s">
        <v>141</v>
      </c>
      <c r="M3" s="46" t="s">
        <v>142</v>
      </c>
      <c r="N3" s="46" t="s">
        <v>143</v>
      </c>
      <c r="O3" s="46" t="s">
        <v>144</v>
      </c>
      <c r="P3" s="46" t="s">
        <v>147</v>
      </c>
      <c r="Q3" s="46" t="s">
        <v>148</v>
      </c>
      <c r="R3" s="46" t="s">
        <v>149</v>
      </c>
      <c r="S3" s="46" t="s">
        <v>150</v>
      </c>
      <c r="T3" s="46" t="s">
        <v>146</v>
      </c>
      <c r="U3" s="46" t="s">
        <v>145</v>
      </c>
      <c r="V3" s="46"/>
      <c r="W3" s="46"/>
      <c r="X3" s="46" t="s">
        <v>51</v>
      </c>
      <c r="Y3" s="46" t="s">
        <v>52</v>
      </c>
      <c r="Z3" s="47" t="s">
        <v>53</v>
      </c>
      <c r="AA3" s="47" t="s">
        <v>6</v>
      </c>
    </row>
    <row r="4" spans="1:27" s="51" customFormat="1" ht="23.25">
      <c r="A4" s="48" t="s">
        <v>54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>
        <v>6500</v>
      </c>
      <c r="O4" s="49"/>
      <c r="P4" s="49"/>
      <c r="Q4" s="49"/>
      <c r="R4" s="49"/>
      <c r="S4" s="49"/>
      <c r="T4" s="49"/>
      <c r="U4" s="49"/>
      <c r="V4" s="49"/>
      <c r="W4" s="49"/>
      <c r="X4" s="58">
        <f>SUM(B4:W4)</f>
        <v>6500</v>
      </c>
      <c r="Y4" s="49">
        <v>0</v>
      </c>
      <c r="Z4" s="50">
        <f>SUM(W4-Y4)</f>
        <v>0</v>
      </c>
      <c r="AA4" s="50">
        <f>SUM(Y4-Z4)</f>
        <v>0</v>
      </c>
    </row>
    <row r="5" spans="1:27" s="51" customFormat="1" ht="23.25">
      <c r="A5" s="52" t="s">
        <v>55</v>
      </c>
      <c r="B5" s="53">
        <f>0</f>
        <v>0</v>
      </c>
      <c r="C5" s="53">
        <v>0</v>
      </c>
      <c r="D5" s="53">
        <v>0</v>
      </c>
      <c r="E5" s="53">
        <v>0</v>
      </c>
      <c r="F5" s="53">
        <v>0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>
        <v>400</v>
      </c>
      <c r="R5" s="53"/>
      <c r="S5" s="53"/>
      <c r="T5" s="53"/>
      <c r="U5" s="53"/>
      <c r="V5" s="53"/>
      <c r="W5" s="53"/>
      <c r="X5" s="58">
        <f>SUM(B5:W5)</f>
        <v>400</v>
      </c>
      <c r="Y5" s="53">
        <v>0</v>
      </c>
      <c r="Z5" s="50">
        <f>SUM(W5-Y5)</f>
        <v>0</v>
      </c>
      <c r="AA5" s="50" t="e">
        <f>Z5*100/Y5</f>
        <v>#DIV/0!</v>
      </c>
    </row>
    <row r="6" spans="1:27" s="51" customFormat="1" ht="23.25">
      <c r="A6" s="48" t="s">
        <v>56</v>
      </c>
      <c r="B6" s="54">
        <f aca="true" t="shared" si="0" ref="B6:N6">SUM(B7:B10)</f>
        <v>75993.03</v>
      </c>
      <c r="C6" s="54">
        <f t="shared" si="0"/>
        <v>0</v>
      </c>
      <c r="D6" s="54">
        <f t="shared" si="0"/>
        <v>56530362</v>
      </c>
      <c r="E6" s="54">
        <f t="shared" si="0"/>
        <v>302200.67</v>
      </c>
      <c r="F6" s="54">
        <f t="shared" si="0"/>
        <v>186214.3</v>
      </c>
      <c r="G6" s="54">
        <f t="shared" si="0"/>
        <v>19976314.25</v>
      </c>
      <c r="H6" s="54">
        <f t="shared" si="0"/>
        <v>43761.16</v>
      </c>
      <c r="I6" s="54">
        <f t="shared" si="0"/>
        <v>24976350.8</v>
      </c>
      <c r="J6" s="54">
        <f t="shared" si="0"/>
        <v>118712.56</v>
      </c>
      <c r="K6" s="54">
        <f t="shared" si="0"/>
        <v>15062307.5</v>
      </c>
      <c r="L6" s="54">
        <f t="shared" si="0"/>
        <v>16575</v>
      </c>
      <c r="M6" s="54">
        <f t="shared" si="0"/>
        <v>40109659.39</v>
      </c>
      <c r="N6" s="54">
        <f t="shared" si="0"/>
        <v>151486.05</v>
      </c>
      <c r="O6" s="54">
        <f>SUM(O7:O10)</f>
        <v>39099737.5</v>
      </c>
      <c r="P6" s="54">
        <f aca="true" t="shared" si="1" ref="P6:W6">SUM(P7:P10)</f>
        <v>12516473.04</v>
      </c>
      <c r="Q6" s="54">
        <f t="shared" si="1"/>
        <v>0</v>
      </c>
      <c r="R6" s="54">
        <f t="shared" si="1"/>
        <v>0</v>
      </c>
      <c r="S6" s="54">
        <f t="shared" si="1"/>
        <v>249773.04</v>
      </c>
      <c r="T6" s="54">
        <f t="shared" si="1"/>
        <v>257930.24</v>
      </c>
      <c r="U6" s="54">
        <f t="shared" si="1"/>
        <v>64520.5</v>
      </c>
      <c r="V6" s="54">
        <f>SUM(V7:V10)</f>
        <v>0</v>
      </c>
      <c r="W6" s="54">
        <f t="shared" si="1"/>
        <v>0</v>
      </c>
      <c r="X6" s="53">
        <f>SUM(B6:W6)</f>
        <v>209738371.03</v>
      </c>
      <c r="Y6" s="53">
        <f>SUM(Y7:Y10)</f>
        <v>186873000</v>
      </c>
      <c r="Z6" s="50">
        <f>SUM(X6-Y6)</f>
        <v>22865371.03</v>
      </c>
      <c r="AA6" s="50">
        <f>Z6*100/Y6</f>
        <v>12.23578100100068</v>
      </c>
    </row>
    <row r="7" spans="1:27" s="51" customFormat="1" ht="23.25">
      <c r="A7" s="55" t="s">
        <v>57</v>
      </c>
      <c r="B7" s="56"/>
      <c r="C7" s="56"/>
      <c r="D7" s="56">
        <v>56520000</v>
      </c>
      <c r="E7" s="56"/>
      <c r="F7" s="56"/>
      <c r="G7" s="56">
        <v>19895040</v>
      </c>
      <c r="H7" s="56"/>
      <c r="I7" s="56">
        <v>24868800</v>
      </c>
      <c r="J7" s="56"/>
      <c r="K7" s="56">
        <v>14921280</v>
      </c>
      <c r="L7" s="56"/>
      <c r="M7" s="56">
        <v>40035000</v>
      </c>
      <c r="N7" s="56"/>
      <c r="O7" s="56">
        <v>38998800</v>
      </c>
      <c r="P7" s="56">
        <v>12434400</v>
      </c>
      <c r="Q7" s="56"/>
      <c r="R7" s="56"/>
      <c r="S7" s="56"/>
      <c r="T7" s="56"/>
      <c r="U7" s="57"/>
      <c r="V7" s="58"/>
      <c r="W7" s="58"/>
      <c r="X7" s="62">
        <f>SUM(B7:W7)</f>
        <v>207673320</v>
      </c>
      <c r="Y7" s="58">
        <v>185000000</v>
      </c>
      <c r="Z7" s="59">
        <f>X7-Y7</f>
        <v>22673320</v>
      </c>
      <c r="AA7" s="59">
        <f>Z7*100/Y7</f>
        <v>12.255848648648648</v>
      </c>
    </row>
    <row r="8" spans="1:27" s="51" customFormat="1" ht="23.25">
      <c r="A8" s="60" t="s">
        <v>58</v>
      </c>
      <c r="B8" s="61">
        <v>75993.03</v>
      </c>
      <c r="C8" s="61"/>
      <c r="D8" s="61">
        <v>10362</v>
      </c>
      <c r="E8" s="61">
        <v>302200.67</v>
      </c>
      <c r="F8" s="61">
        <v>181894.3</v>
      </c>
      <c r="G8" s="61">
        <v>81274.25</v>
      </c>
      <c r="H8" s="61">
        <v>43761.16</v>
      </c>
      <c r="I8" s="61">
        <v>107550.8</v>
      </c>
      <c r="J8" s="61">
        <v>118712.56</v>
      </c>
      <c r="K8" s="61">
        <v>141027.5</v>
      </c>
      <c r="L8" s="61">
        <v>16575</v>
      </c>
      <c r="M8" s="61">
        <v>74659.39</v>
      </c>
      <c r="N8" s="61">
        <v>151486.05</v>
      </c>
      <c r="O8" s="61">
        <v>100937.5</v>
      </c>
      <c r="P8" s="61">
        <v>76889.04</v>
      </c>
      <c r="Q8" s="61"/>
      <c r="R8" s="61"/>
      <c r="S8" s="61">
        <v>249773.04</v>
      </c>
      <c r="T8" s="61">
        <v>257930.24</v>
      </c>
      <c r="U8" s="61">
        <v>64520.5</v>
      </c>
      <c r="V8" s="62"/>
      <c r="W8" s="62"/>
      <c r="X8" s="62">
        <f aca="true" t="shared" si="2" ref="X8:X34">SUM(B8:W8)</f>
        <v>2055547.03</v>
      </c>
      <c r="Y8" s="62">
        <v>1870000</v>
      </c>
      <c r="Z8" s="59">
        <f aca="true" t="shared" si="3" ref="Z8:AA34">X8-Y8</f>
        <v>185547.03000000003</v>
      </c>
      <c r="AA8" s="59">
        <f>Z8*100/Y8</f>
        <v>9.922301069518719</v>
      </c>
    </row>
    <row r="9" spans="1:27" s="51" customFormat="1" ht="23.25">
      <c r="A9" s="60" t="s">
        <v>59</v>
      </c>
      <c r="B9" s="61"/>
      <c r="C9" s="61"/>
      <c r="D9" s="61"/>
      <c r="E9" s="61"/>
      <c r="F9" s="61">
        <v>4320</v>
      </c>
      <c r="G9" s="61"/>
      <c r="H9" s="61"/>
      <c r="I9" s="61"/>
      <c r="J9" s="61"/>
      <c r="K9" s="61"/>
      <c r="L9" s="61"/>
      <c r="M9" s="61"/>
      <c r="N9" s="61"/>
      <c r="O9" s="61"/>
      <c r="P9" s="61">
        <v>5184</v>
      </c>
      <c r="Q9" s="61"/>
      <c r="R9" s="61"/>
      <c r="S9" s="61"/>
      <c r="T9" s="61"/>
      <c r="U9" s="61"/>
      <c r="V9" s="62"/>
      <c r="W9" s="62"/>
      <c r="X9" s="62">
        <f t="shared" si="2"/>
        <v>9504</v>
      </c>
      <c r="Y9" s="62">
        <v>3000</v>
      </c>
      <c r="Z9" s="59">
        <f t="shared" si="3"/>
        <v>6504</v>
      </c>
      <c r="AA9" s="59">
        <f aca="true" t="shared" si="4" ref="AA9:AA33">Z9*100/Y9</f>
        <v>216.8</v>
      </c>
    </row>
    <row r="10" spans="1:27" s="51" customFormat="1" ht="23.25">
      <c r="A10" s="63" t="s">
        <v>60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/>
      <c r="V10" s="64"/>
      <c r="W10" s="64"/>
      <c r="X10" s="64">
        <f t="shared" si="2"/>
        <v>0</v>
      </c>
      <c r="Y10" s="64">
        <v>0</v>
      </c>
      <c r="Z10" s="65">
        <f t="shared" si="3"/>
        <v>0</v>
      </c>
      <c r="AA10" s="65">
        <v>0</v>
      </c>
    </row>
    <row r="11" spans="1:27" s="51" customFormat="1" ht="23.25">
      <c r="A11" s="52" t="s">
        <v>61</v>
      </c>
      <c r="B11" s="53"/>
      <c r="C11" s="53">
        <v>0</v>
      </c>
      <c r="D11" s="53">
        <v>0</v>
      </c>
      <c r="E11" s="53"/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/>
      <c r="R11" s="53">
        <v>0</v>
      </c>
      <c r="S11" s="53">
        <v>0</v>
      </c>
      <c r="T11" s="53"/>
      <c r="U11" s="53">
        <v>0</v>
      </c>
      <c r="V11" s="53"/>
      <c r="W11" s="53"/>
      <c r="X11" s="53">
        <f t="shared" si="2"/>
        <v>0</v>
      </c>
      <c r="Y11" s="53">
        <f>SUM(C11:W11)</f>
        <v>0</v>
      </c>
      <c r="Z11" s="66">
        <f t="shared" si="3"/>
        <v>0</v>
      </c>
      <c r="AA11" s="66">
        <v>0</v>
      </c>
    </row>
    <row r="12" spans="1:27" s="51" customFormat="1" ht="23.25">
      <c r="A12" s="48" t="s">
        <v>62</v>
      </c>
      <c r="B12" s="53">
        <f aca="true" t="shared" si="5" ref="B12:N12">SUM(B13:B16)</f>
        <v>0</v>
      </c>
      <c r="C12" s="53">
        <f t="shared" si="5"/>
        <v>0</v>
      </c>
      <c r="D12" s="53">
        <f t="shared" si="5"/>
        <v>0</v>
      </c>
      <c r="E12" s="53">
        <f t="shared" si="5"/>
        <v>0</v>
      </c>
      <c r="F12" s="53">
        <f t="shared" si="5"/>
        <v>0</v>
      </c>
      <c r="G12" s="53">
        <f t="shared" si="5"/>
        <v>0</v>
      </c>
      <c r="H12" s="53">
        <f t="shared" si="5"/>
        <v>0</v>
      </c>
      <c r="I12" s="53">
        <f t="shared" si="5"/>
        <v>0</v>
      </c>
      <c r="J12" s="53">
        <f t="shared" si="5"/>
        <v>0</v>
      </c>
      <c r="K12" s="53">
        <f t="shared" si="5"/>
        <v>0</v>
      </c>
      <c r="L12" s="53">
        <f t="shared" si="5"/>
        <v>0</v>
      </c>
      <c r="M12" s="53">
        <f t="shared" si="5"/>
        <v>108945.96</v>
      </c>
      <c r="N12" s="53">
        <f t="shared" si="5"/>
        <v>0</v>
      </c>
      <c r="O12" s="53">
        <f>SUM(O13:O16)</f>
        <v>0</v>
      </c>
      <c r="P12" s="53">
        <f aca="true" t="shared" si="6" ref="P12:W12">SUM(P13:P16)</f>
        <v>0</v>
      </c>
      <c r="Q12" s="53">
        <f t="shared" si="6"/>
        <v>0</v>
      </c>
      <c r="R12" s="53">
        <f t="shared" si="6"/>
        <v>0</v>
      </c>
      <c r="S12" s="53">
        <f t="shared" si="6"/>
        <v>0</v>
      </c>
      <c r="T12" s="53">
        <f t="shared" si="6"/>
        <v>0</v>
      </c>
      <c r="U12" s="53">
        <f t="shared" si="6"/>
        <v>0</v>
      </c>
      <c r="V12" s="53">
        <f>SUM(V13:V16)</f>
        <v>0</v>
      </c>
      <c r="W12" s="53">
        <f t="shared" si="6"/>
        <v>0</v>
      </c>
      <c r="X12" s="53">
        <f t="shared" si="2"/>
        <v>108945.96</v>
      </c>
      <c r="Y12" s="53">
        <f>SUM(Y13:Y16)</f>
        <v>120000</v>
      </c>
      <c r="Z12" s="66">
        <f t="shared" si="3"/>
        <v>-11054.039999999994</v>
      </c>
      <c r="AA12" s="50">
        <f t="shared" si="4"/>
        <v>-9.211699999999993</v>
      </c>
    </row>
    <row r="13" spans="1:27" s="51" customFormat="1" ht="23.25">
      <c r="A13" s="55" t="s">
        <v>63</v>
      </c>
      <c r="B13" s="61">
        <f>0</f>
        <v>0</v>
      </c>
      <c r="C13" s="61">
        <f>0</f>
        <v>0</v>
      </c>
      <c r="D13" s="61">
        <f>0</f>
        <v>0</v>
      </c>
      <c r="E13" s="61">
        <f>0</f>
        <v>0</v>
      </c>
      <c r="F13" s="61">
        <f>0</f>
        <v>0</v>
      </c>
      <c r="G13" s="61">
        <f>0</f>
        <v>0</v>
      </c>
      <c r="H13" s="61">
        <f>0</f>
        <v>0</v>
      </c>
      <c r="I13" s="61">
        <f>0</f>
        <v>0</v>
      </c>
      <c r="J13" s="61">
        <f>0</f>
        <v>0</v>
      </c>
      <c r="K13" s="61">
        <v>0</v>
      </c>
      <c r="L13" s="61">
        <v>0</v>
      </c>
      <c r="M13" s="61">
        <v>0</v>
      </c>
      <c r="N13" s="61">
        <v>0</v>
      </c>
      <c r="O13" s="61">
        <f>0</f>
        <v>0</v>
      </c>
      <c r="P13" s="61">
        <f>0</f>
        <v>0</v>
      </c>
      <c r="Q13" s="61">
        <f>0</f>
        <v>0</v>
      </c>
      <c r="R13" s="61">
        <f>0</f>
        <v>0</v>
      </c>
      <c r="S13" s="61">
        <f>0</f>
        <v>0</v>
      </c>
      <c r="T13" s="61">
        <f>0</f>
        <v>0</v>
      </c>
      <c r="U13" s="61">
        <f>0</f>
        <v>0</v>
      </c>
      <c r="V13" s="61">
        <f>0</f>
        <v>0</v>
      </c>
      <c r="W13" s="61">
        <f>0</f>
        <v>0</v>
      </c>
      <c r="X13" s="58">
        <f t="shared" si="2"/>
        <v>0</v>
      </c>
      <c r="Y13" s="58">
        <f>SUM(C13:W13)</f>
        <v>0</v>
      </c>
      <c r="Z13" s="59">
        <f t="shared" si="3"/>
        <v>0</v>
      </c>
      <c r="AA13" s="59">
        <v>0</v>
      </c>
    </row>
    <row r="14" spans="1:27" s="51" customFormat="1" ht="23.25">
      <c r="A14" s="60" t="s">
        <v>64</v>
      </c>
      <c r="B14" s="61">
        <f>0</f>
        <v>0</v>
      </c>
      <c r="C14" s="61">
        <f>0</f>
        <v>0</v>
      </c>
      <c r="D14" s="61">
        <f>0</f>
        <v>0</v>
      </c>
      <c r="E14" s="61">
        <f>0</f>
        <v>0</v>
      </c>
      <c r="F14" s="61">
        <f>0</f>
        <v>0</v>
      </c>
      <c r="G14" s="61">
        <f>0</f>
        <v>0</v>
      </c>
      <c r="H14" s="61">
        <f>0</f>
        <v>0</v>
      </c>
      <c r="I14" s="61">
        <f>0</f>
        <v>0</v>
      </c>
      <c r="J14" s="61">
        <f>0</f>
        <v>0</v>
      </c>
      <c r="K14" s="61">
        <v>0</v>
      </c>
      <c r="L14" s="61">
        <v>0</v>
      </c>
      <c r="M14" s="61">
        <v>0</v>
      </c>
      <c r="N14" s="61">
        <v>0</v>
      </c>
      <c r="O14" s="61">
        <f>0</f>
        <v>0</v>
      </c>
      <c r="P14" s="61">
        <f>0</f>
        <v>0</v>
      </c>
      <c r="Q14" s="61">
        <f>0</f>
        <v>0</v>
      </c>
      <c r="R14" s="61">
        <f>0</f>
        <v>0</v>
      </c>
      <c r="S14" s="61">
        <f>0</f>
        <v>0</v>
      </c>
      <c r="T14" s="61">
        <f>0</f>
        <v>0</v>
      </c>
      <c r="U14" s="61">
        <f>0</f>
        <v>0</v>
      </c>
      <c r="V14" s="61">
        <f>0</f>
        <v>0</v>
      </c>
      <c r="W14" s="61">
        <f>0</f>
        <v>0</v>
      </c>
      <c r="X14" s="62">
        <f t="shared" si="2"/>
        <v>0</v>
      </c>
      <c r="Y14" s="62">
        <f>SUM(C14:W14)</f>
        <v>0</v>
      </c>
      <c r="Z14" s="59">
        <f t="shared" si="3"/>
        <v>0</v>
      </c>
      <c r="AA14" s="59">
        <v>0</v>
      </c>
    </row>
    <row r="15" spans="1:27" s="51" customFormat="1" ht="23.25">
      <c r="A15" s="60" t="s">
        <v>65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/>
      <c r="K15" s="61">
        <v>0</v>
      </c>
      <c r="L15" s="61"/>
      <c r="M15" s="61">
        <v>108945.96</v>
      </c>
      <c r="N15" s="61"/>
      <c r="O15" s="61"/>
      <c r="P15" s="61">
        <v>0</v>
      </c>
      <c r="Q15" s="61"/>
      <c r="R15" s="61"/>
      <c r="S15" s="61"/>
      <c r="T15" s="61">
        <v>0</v>
      </c>
      <c r="U15" s="61"/>
      <c r="V15" s="61"/>
      <c r="W15" s="61"/>
      <c r="X15" s="62"/>
      <c r="Y15" s="62">
        <v>120000</v>
      </c>
      <c r="Z15" s="59">
        <f t="shared" si="3"/>
        <v>-120000</v>
      </c>
      <c r="AA15" s="59">
        <f t="shared" si="4"/>
        <v>-100</v>
      </c>
    </row>
    <row r="16" spans="1:27" s="51" customFormat="1" ht="23.25">
      <c r="A16" s="67" t="s">
        <v>66</v>
      </c>
      <c r="B16" s="68">
        <f>0</f>
        <v>0</v>
      </c>
      <c r="C16" s="68">
        <f>0</f>
        <v>0</v>
      </c>
      <c r="D16" s="68">
        <f>0</f>
        <v>0</v>
      </c>
      <c r="E16" s="68">
        <f>0</f>
        <v>0</v>
      </c>
      <c r="F16" s="68">
        <f>0</f>
        <v>0</v>
      </c>
      <c r="G16" s="68">
        <f>0</f>
        <v>0</v>
      </c>
      <c r="H16" s="68">
        <f>0</f>
        <v>0</v>
      </c>
      <c r="I16" s="68">
        <f>0</f>
        <v>0</v>
      </c>
      <c r="J16" s="68">
        <f>0</f>
        <v>0</v>
      </c>
      <c r="K16" s="68">
        <v>0</v>
      </c>
      <c r="L16" s="68">
        <v>0</v>
      </c>
      <c r="M16" s="68">
        <v>0</v>
      </c>
      <c r="N16" s="68">
        <v>0</v>
      </c>
      <c r="O16" s="68">
        <f>0</f>
        <v>0</v>
      </c>
      <c r="P16" s="68">
        <f>0</f>
        <v>0</v>
      </c>
      <c r="Q16" s="68">
        <f>0</f>
        <v>0</v>
      </c>
      <c r="R16" s="68">
        <f>0</f>
        <v>0</v>
      </c>
      <c r="S16" s="68">
        <f>0</f>
        <v>0</v>
      </c>
      <c r="T16" s="68">
        <f>0</f>
        <v>0</v>
      </c>
      <c r="U16" s="68">
        <f>0</f>
        <v>0</v>
      </c>
      <c r="V16" s="68">
        <f>0</f>
        <v>0</v>
      </c>
      <c r="W16" s="68">
        <f>0</f>
        <v>0</v>
      </c>
      <c r="X16" s="64">
        <f t="shared" si="2"/>
        <v>0</v>
      </c>
      <c r="Y16" s="64">
        <f>SUM(C16:W16)</f>
        <v>0</v>
      </c>
      <c r="Z16" s="65">
        <f t="shared" si="3"/>
        <v>0</v>
      </c>
      <c r="AA16" s="65">
        <v>0</v>
      </c>
    </row>
    <row r="17" spans="1:27" s="51" customFormat="1" ht="23.25">
      <c r="A17" s="48" t="s">
        <v>67</v>
      </c>
      <c r="B17" s="53">
        <f>0</f>
        <v>0</v>
      </c>
      <c r="C17" s="53">
        <f>0</f>
        <v>0</v>
      </c>
      <c r="D17" s="53">
        <f>0</f>
        <v>0</v>
      </c>
      <c r="E17" s="53">
        <f>0</f>
        <v>0</v>
      </c>
      <c r="F17" s="53">
        <f>0</f>
        <v>0</v>
      </c>
      <c r="G17" s="53">
        <f>0</f>
        <v>0</v>
      </c>
      <c r="H17" s="53">
        <f>0</f>
        <v>0</v>
      </c>
      <c r="I17" s="53">
        <f>0</f>
        <v>0</v>
      </c>
      <c r="J17" s="53">
        <f>0</f>
        <v>0</v>
      </c>
      <c r="K17" s="53">
        <v>0</v>
      </c>
      <c r="L17" s="53"/>
      <c r="M17" s="53"/>
      <c r="N17" s="53"/>
      <c r="O17" s="53">
        <f>0</f>
        <v>0</v>
      </c>
      <c r="P17" s="53">
        <f>0</f>
        <v>0</v>
      </c>
      <c r="Q17" s="53">
        <f>0</f>
        <v>0</v>
      </c>
      <c r="R17" s="53">
        <f>0</f>
        <v>0</v>
      </c>
      <c r="S17" s="53">
        <f>0</f>
        <v>0</v>
      </c>
      <c r="T17" s="53">
        <f>0</f>
        <v>0</v>
      </c>
      <c r="U17" s="53">
        <f>0</f>
        <v>0</v>
      </c>
      <c r="V17" s="53">
        <f>0</f>
        <v>0</v>
      </c>
      <c r="W17" s="53">
        <f>0</f>
        <v>0</v>
      </c>
      <c r="X17" s="53">
        <f t="shared" si="2"/>
        <v>0</v>
      </c>
      <c r="Y17" s="53">
        <f>SUM(C17:W17)</f>
        <v>0</v>
      </c>
      <c r="Z17" s="66">
        <f t="shared" si="3"/>
        <v>0</v>
      </c>
      <c r="AA17" s="66">
        <v>0</v>
      </c>
    </row>
    <row r="18" spans="1:27" s="51" customFormat="1" ht="23.25">
      <c r="A18" s="48" t="s">
        <v>68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>
        <f t="shared" si="2"/>
        <v>0</v>
      </c>
      <c r="Y18" s="53">
        <v>0</v>
      </c>
      <c r="Z18" s="66">
        <f t="shared" si="3"/>
        <v>0</v>
      </c>
      <c r="AA18" s="66">
        <f t="shared" si="3"/>
        <v>0</v>
      </c>
    </row>
    <row r="19" spans="1:27" s="51" customFormat="1" ht="23.25">
      <c r="A19" s="48" t="s">
        <v>69</v>
      </c>
      <c r="B19" s="53">
        <f>0</f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/>
      <c r="I19" s="53">
        <v>0</v>
      </c>
      <c r="J19" s="53">
        <v>0</v>
      </c>
      <c r="K19" s="53">
        <v>0</v>
      </c>
      <c r="L19" s="53"/>
      <c r="M19" s="53"/>
      <c r="N19" s="53"/>
      <c r="O19" s="53"/>
      <c r="P19" s="53">
        <v>0</v>
      </c>
      <c r="Q19" s="53">
        <v>0</v>
      </c>
      <c r="R19" s="53"/>
      <c r="S19" s="53"/>
      <c r="T19" s="53"/>
      <c r="U19" s="53">
        <f>0</f>
        <v>0</v>
      </c>
      <c r="V19" s="53">
        <f>0</f>
        <v>0</v>
      </c>
      <c r="W19" s="53">
        <f>0</f>
        <v>0</v>
      </c>
      <c r="X19" s="53">
        <f t="shared" si="2"/>
        <v>0</v>
      </c>
      <c r="Y19" s="53">
        <f>SUM(C19:W19)</f>
        <v>0</v>
      </c>
      <c r="Z19" s="66">
        <f t="shared" si="3"/>
        <v>0</v>
      </c>
      <c r="AA19" s="66">
        <v>0</v>
      </c>
    </row>
    <row r="20" spans="1:27" s="51" customFormat="1" ht="23.25">
      <c r="A20" s="48" t="s">
        <v>70</v>
      </c>
      <c r="B20" s="53">
        <f>0</f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/>
      <c r="M20" s="53"/>
      <c r="N20" s="53"/>
      <c r="O20" s="53"/>
      <c r="P20" s="53">
        <v>0</v>
      </c>
      <c r="Q20" s="53">
        <v>0</v>
      </c>
      <c r="R20" s="53"/>
      <c r="S20" s="53"/>
      <c r="T20" s="53">
        <v>0</v>
      </c>
      <c r="U20" s="53">
        <f>0</f>
        <v>0</v>
      </c>
      <c r="V20" s="53">
        <f>0</f>
        <v>0</v>
      </c>
      <c r="W20" s="53">
        <f>0</f>
        <v>0</v>
      </c>
      <c r="X20" s="53">
        <f t="shared" si="2"/>
        <v>0</v>
      </c>
      <c r="Y20" s="53">
        <f>SUM(C20:W20)</f>
        <v>0</v>
      </c>
      <c r="Z20" s="66">
        <f t="shared" si="3"/>
        <v>0</v>
      </c>
      <c r="AA20" s="66">
        <v>0</v>
      </c>
    </row>
    <row r="21" spans="1:27" s="51" customFormat="1" ht="23.25">
      <c r="A21" s="48" t="s">
        <v>71</v>
      </c>
      <c r="B21" s="53">
        <v>0</v>
      </c>
      <c r="C21" s="53">
        <v>0</v>
      </c>
      <c r="D21" s="53">
        <v>0</v>
      </c>
      <c r="E21" s="53"/>
      <c r="F21" s="53">
        <v>4573.84</v>
      </c>
      <c r="G21" s="53">
        <v>0</v>
      </c>
      <c r="H21" s="53"/>
      <c r="I21" s="53">
        <v>0</v>
      </c>
      <c r="J21" s="53"/>
      <c r="K21" s="53">
        <v>0</v>
      </c>
      <c r="L21" s="53"/>
      <c r="M21" s="53"/>
      <c r="N21" s="53"/>
      <c r="O21" s="53"/>
      <c r="P21" s="53">
        <v>0</v>
      </c>
      <c r="Q21" s="53">
        <v>0</v>
      </c>
      <c r="R21" s="53"/>
      <c r="S21" s="53"/>
      <c r="T21" s="53">
        <v>0</v>
      </c>
      <c r="U21" s="53"/>
      <c r="V21" s="53"/>
      <c r="W21" s="53"/>
      <c r="X21" s="53">
        <f t="shared" si="2"/>
        <v>4573.84</v>
      </c>
      <c r="Y21" s="53">
        <v>4500</v>
      </c>
      <c r="Z21" s="66">
        <f t="shared" si="3"/>
        <v>73.84000000000015</v>
      </c>
      <c r="AA21" s="66">
        <f t="shared" si="4"/>
        <v>1.6408888888888922</v>
      </c>
    </row>
    <row r="22" spans="1:27" s="51" customFormat="1" ht="23.25">
      <c r="A22" s="48" t="s">
        <v>72</v>
      </c>
      <c r="B22" s="53">
        <v>0</v>
      </c>
      <c r="C22" s="53"/>
      <c r="D22" s="53">
        <v>275.55</v>
      </c>
      <c r="E22" s="53"/>
      <c r="F22" s="53">
        <v>0</v>
      </c>
      <c r="G22" s="53"/>
      <c r="H22" s="53"/>
      <c r="I22" s="53">
        <v>175.35</v>
      </c>
      <c r="J22" s="53">
        <v>693.89</v>
      </c>
      <c r="K22" s="53"/>
      <c r="L22" s="53"/>
      <c r="M22" s="53"/>
      <c r="N22" s="53"/>
      <c r="O22" s="53"/>
      <c r="P22" s="53">
        <v>0</v>
      </c>
      <c r="Q22" s="53">
        <v>0</v>
      </c>
      <c r="R22" s="53"/>
      <c r="S22" s="53"/>
      <c r="T22" s="53">
        <v>0</v>
      </c>
      <c r="U22" s="53"/>
      <c r="V22" s="53"/>
      <c r="W22" s="53"/>
      <c r="X22" s="53">
        <f t="shared" si="2"/>
        <v>1144.79</v>
      </c>
      <c r="Y22" s="53">
        <v>0</v>
      </c>
      <c r="Z22" s="66">
        <f t="shared" si="3"/>
        <v>1144.79</v>
      </c>
      <c r="AA22" s="66" t="e">
        <f t="shared" si="4"/>
        <v>#DIV/0!</v>
      </c>
    </row>
    <row r="23" spans="1:27" s="51" customFormat="1" ht="23.25">
      <c r="A23" s="48" t="s">
        <v>73</v>
      </c>
      <c r="B23" s="53">
        <v>0</v>
      </c>
      <c r="C23" s="53">
        <v>0</v>
      </c>
      <c r="D23" s="53">
        <v>0</v>
      </c>
      <c r="E23" s="53"/>
      <c r="F23" s="53"/>
      <c r="G23" s="53">
        <v>0</v>
      </c>
      <c r="H23" s="53">
        <v>19385</v>
      </c>
      <c r="I23" s="53">
        <v>1250</v>
      </c>
      <c r="J23" s="53">
        <v>17550</v>
      </c>
      <c r="K23" s="53"/>
      <c r="L23" s="53"/>
      <c r="M23" s="53"/>
      <c r="N23" s="53"/>
      <c r="O23" s="53"/>
      <c r="P23" s="53">
        <v>0</v>
      </c>
      <c r="Q23" s="53">
        <v>0</v>
      </c>
      <c r="R23" s="53"/>
      <c r="S23" s="53"/>
      <c r="T23" s="53">
        <v>0</v>
      </c>
      <c r="U23" s="53"/>
      <c r="V23" s="53"/>
      <c r="W23" s="53"/>
      <c r="X23" s="53">
        <f t="shared" si="2"/>
        <v>38185</v>
      </c>
      <c r="Y23" s="53">
        <v>38000</v>
      </c>
      <c r="Z23" s="66">
        <f t="shared" si="3"/>
        <v>185</v>
      </c>
      <c r="AA23" s="66">
        <f t="shared" si="4"/>
        <v>0.4868421052631579</v>
      </c>
    </row>
    <row r="24" spans="1:27" s="51" customFormat="1" ht="23.25">
      <c r="A24" s="52" t="s">
        <v>74</v>
      </c>
      <c r="B24" s="53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4458.01</v>
      </c>
      <c r="J24" s="53">
        <v>6138.69</v>
      </c>
      <c r="K24" s="53"/>
      <c r="L24" s="53"/>
      <c r="M24" s="53"/>
      <c r="N24" s="53"/>
      <c r="O24" s="53"/>
      <c r="P24" s="53">
        <v>0</v>
      </c>
      <c r="Q24" s="53">
        <v>0</v>
      </c>
      <c r="R24" s="53"/>
      <c r="S24" s="53"/>
      <c r="T24" s="53">
        <v>0</v>
      </c>
      <c r="U24" s="53"/>
      <c r="V24" s="53"/>
      <c r="W24" s="53"/>
      <c r="X24" s="53">
        <f t="shared" si="2"/>
        <v>10596.7</v>
      </c>
      <c r="Y24" s="53">
        <v>7000</v>
      </c>
      <c r="Z24" s="66">
        <f t="shared" si="3"/>
        <v>3596.7000000000007</v>
      </c>
      <c r="AA24" s="66">
        <f t="shared" si="4"/>
        <v>51.38142857142858</v>
      </c>
    </row>
    <row r="25" spans="1:27" s="51" customFormat="1" ht="23.25">
      <c r="A25" s="48" t="s">
        <v>75</v>
      </c>
      <c r="B25" s="53">
        <f aca="true" t="shared" si="7" ref="B25:J25">B26+B30+B31</f>
        <v>15060</v>
      </c>
      <c r="C25" s="53">
        <f t="shared" si="7"/>
        <v>91513.6</v>
      </c>
      <c r="D25" s="53">
        <f t="shared" si="7"/>
        <v>41029.7</v>
      </c>
      <c r="E25" s="53">
        <f t="shared" si="7"/>
        <v>57075</v>
      </c>
      <c r="F25" s="53">
        <f t="shared" si="7"/>
        <v>174648.2</v>
      </c>
      <c r="G25" s="53">
        <f t="shared" si="7"/>
        <v>112505</v>
      </c>
      <c r="H25" s="53">
        <f t="shared" si="7"/>
        <v>91285</v>
      </c>
      <c r="I25" s="53">
        <f t="shared" si="7"/>
        <v>68120</v>
      </c>
      <c r="J25" s="53">
        <f t="shared" si="7"/>
        <v>105766</v>
      </c>
      <c r="K25" s="53">
        <f>K26+K30+K31</f>
        <v>98106.8</v>
      </c>
      <c r="L25" s="53">
        <f>L26+L30+L31</f>
        <v>87937.1</v>
      </c>
      <c r="M25" s="53">
        <f>M26+M30+M31</f>
        <v>63412.6</v>
      </c>
      <c r="N25" s="53">
        <f>N26+N30+N31</f>
        <v>96644.6</v>
      </c>
      <c r="O25" s="53">
        <f>O26+O30+O31</f>
        <v>159798</v>
      </c>
      <c r="P25" s="53">
        <f aca="true" t="shared" si="8" ref="P25:W25">P26+P30+P31</f>
        <v>87346</v>
      </c>
      <c r="Q25" s="53">
        <f t="shared" si="8"/>
        <v>97445</v>
      </c>
      <c r="R25" s="53">
        <f t="shared" si="8"/>
        <v>42900</v>
      </c>
      <c r="S25" s="53">
        <f t="shared" si="8"/>
        <v>120200</v>
      </c>
      <c r="T25" s="53">
        <f t="shared" si="8"/>
        <v>184602</v>
      </c>
      <c r="U25" s="53">
        <f t="shared" si="8"/>
        <v>2250</v>
      </c>
      <c r="V25" s="53">
        <f>V26+V30+V31</f>
        <v>0</v>
      </c>
      <c r="W25" s="53">
        <f t="shared" si="8"/>
        <v>0</v>
      </c>
      <c r="X25" s="53">
        <f t="shared" si="2"/>
        <v>1797644.6</v>
      </c>
      <c r="Y25" s="53">
        <f>Y26+Y30+Y31</f>
        <v>1898800</v>
      </c>
      <c r="Z25" s="66">
        <f t="shared" si="3"/>
        <v>-101155.3999999999</v>
      </c>
      <c r="AA25" s="50">
        <f t="shared" si="4"/>
        <v>-5.327333052454176</v>
      </c>
    </row>
    <row r="26" spans="1:27" s="51" customFormat="1" ht="23.25">
      <c r="A26" s="69" t="s">
        <v>76</v>
      </c>
      <c r="B26" s="53">
        <f aca="true" t="shared" si="9" ref="B26:J26">SUM(B27:B29)</f>
        <v>0</v>
      </c>
      <c r="C26" s="53">
        <f t="shared" si="9"/>
        <v>86790</v>
      </c>
      <c r="D26" s="53">
        <f t="shared" si="9"/>
        <v>34410</v>
      </c>
      <c r="E26" s="53">
        <f t="shared" si="9"/>
        <v>49550</v>
      </c>
      <c r="F26" s="53">
        <f t="shared" si="9"/>
        <v>111190</v>
      </c>
      <c r="G26" s="53">
        <f t="shared" si="9"/>
        <v>109770</v>
      </c>
      <c r="H26" s="53">
        <f t="shared" si="9"/>
        <v>87510</v>
      </c>
      <c r="I26" s="53">
        <f t="shared" si="9"/>
        <v>68120</v>
      </c>
      <c r="J26" s="53">
        <f t="shared" si="9"/>
        <v>95910</v>
      </c>
      <c r="K26" s="53">
        <f>SUM(K27:K29)</f>
        <v>92010</v>
      </c>
      <c r="L26" s="53">
        <f>SUM(L27:L29)</f>
        <v>68040</v>
      </c>
      <c r="M26" s="53">
        <f>SUM(M27:M29)</f>
        <v>59690</v>
      </c>
      <c r="N26" s="53">
        <f>SUM(N27:N29)</f>
        <v>59730</v>
      </c>
      <c r="O26" s="53">
        <f>SUM(O27:O29)</f>
        <v>134780</v>
      </c>
      <c r="P26" s="53">
        <f aca="true" t="shared" si="10" ref="P26:W26">SUM(P27:P29)</f>
        <v>84610</v>
      </c>
      <c r="Q26" s="53">
        <f t="shared" si="10"/>
        <v>97220</v>
      </c>
      <c r="R26" s="53">
        <f t="shared" si="10"/>
        <v>42900</v>
      </c>
      <c r="S26" s="53">
        <f t="shared" si="10"/>
        <v>120070</v>
      </c>
      <c r="T26" s="53">
        <f t="shared" si="10"/>
        <v>68640</v>
      </c>
      <c r="U26" s="53">
        <f t="shared" si="10"/>
        <v>2250</v>
      </c>
      <c r="V26" s="53">
        <f>SUM(V27:V29)</f>
        <v>0</v>
      </c>
      <c r="W26" s="53">
        <f t="shared" si="10"/>
        <v>0</v>
      </c>
      <c r="X26" s="53">
        <f t="shared" si="2"/>
        <v>1473190</v>
      </c>
      <c r="Y26" s="53">
        <f>SUM(Y27:Y29)</f>
        <v>1651000</v>
      </c>
      <c r="Z26" s="66">
        <f t="shared" si="3"/>
        <v>-177810</v>
      </c>
      <c r="AA26" s="50">
        <f t="shared" si="4"/>
        <v>-10.769836462749849</v>
      </c>
    </row>
    <row r="27" spans="1:27" s="51" customFormat="1" ht="23.25">
      <c r="A27" s="55" t="s">
        <v>77</v>
      </c>
      <c r="B27" s="56"/>
      <c r="C27" s="56">
        <v>70200</v>
      </c>
      <c r="D27" s="56">
        <v>27000</v>
      </c>
      <c r="E27" s="56">
        <v>40000</v>
      </c>
      <c r="F27" s="56">
        <v>89400</v>
      </c>
      <c r="G27" s="56">
        <v>89300</v>
      </c>
      <c r="H27" s="56">
        <v>72100</v>
      </c>
      <c r="I27" s="56">
        <v>53900</v>
      </c>
      <c r="J27" s="56">
        <v>79300</v>
      </c>
      <c r="K27" s="56">
        <v>74700</v>
      </c>
      <c r="L27" s="56">
        <v>55700</v>
      </c>
      <c r="M27" s="56">
        <v>46600</v>
      </c>
      <c r="N27" s="56">
        <v>48300</v>
      </c>
      <c r="O27" s="56">
        <v>109000</v>
      </c>
      <c r="P27" s="56">
        <v>72650</v>
      </c>
      <c r="Q27" s="56">
        <v>82200</v>
      </c>
      <c r="R27" s="56">
        <v>34000</v>
      </c>
      <c r="S27" s="56">
        <v>97400</v>
      </c>
      <c r="T27" s="56">
        <v>58600</v>
      </c>
      <c r="U27" s="56">
        <v>2250</v>
      </c>
      <c r="V27" s="56">
        <v>0</v>
      </c>
      <c r="W27" s="56"/>
      <c r="X27" s="58">
        <f t="shared" si="2"/>
        <v>1202600</v>
      </c>
      <c r="Y27" s="58">
        <v>1350000</v>
      </c>
      <c r="Z27" s="59">
        <f t="shared" si="3"/>
        <v>-147400</v>
      </c>
      <c r="AA27" s="59">
        <f t="shared" si="4"/>
        <v>-10.91851851851852</v>
      </c>
    </row>
    <row r="28" spans="1:27" s="51" customFormat="1" ht="23.25">
      <c r="A28" s="60" t="s">
        <v>78</v>
      </c>
      <c r="B28" s="61"/>
      <c r="C28" s="61">
        <v>16590</v>
      </c>
      <c r="D28" s="61">
        <v>7350</v>
      </c>
      <c r="E28" s="61">
        <v>9510</v>
      </c>
      <c r="F28" s="61">
        <v>21630</v>
      </c>
      <c r="G28" s="61">
        <v>20410</v>
      </c>
      <c r="H28" s="61">
        <v>15370</v>
      </c>
      <c r="I28" s="61">
        <v>14100</v>
      </c>
      <c r="J28" s="61">
        <v>16590</v>
      </c>
      <c r="K28" s="61">
        <v>17250</v>
      </c>
      <c r="L28" s="61">
        <v>12320</v>
      </c>
      <c r="M28" s="61">
        <v>13030</v>
      </c>
      <c r="N28" s="61">
        <v>11390</v>
      </c>
      <c r="O28" s="61">
        <v>25660</v>
      </c>
      <c r="P28" s="61">
        <v>11900</v>
      </c>
      <c r="Q28" s="61">
        <v>14920</v>
      </c>
      <c r="R28" s="61">
        <v>8840</v>
      </c>
      <c r="S28" s="61">
        <v>22630</v>
      </c>
      <c r="T28" s="61">
        <v>9960</v>
      </c>
      <c r="U28" s="61">
        <v>0</v>
      </c>
      <c r="V28" s="61"/>
      <c r="W28" s="61"/>
      <c r="X28" s="62">
        <f t="shared" si="2"/>
        <v>269450</v>
      </c>
      <c r="Y28" s="62">
        <v>300000</v>
      </c>
      <c r="Z28" s="59">
        <f t="shared" si="3"/>
        <v>-30550</v>
      </c>
      <c r="AA28" s="59">
        <f t="shared" si="4"/>
        <v>-10.183333333333334</v>
      </c>
    </row>
    <row r="29" spans="1:27" s="51" customFormat="1" ht="23.25">
      <c r="A29" s="63" t="s">
        <v>79</v>
      </c>
      <c r="B29" s="68"/>
      <c r="C29" s="68"/>
      <c r="D29" s="68">
        <v>60</v>
      </c>
      <c r="E29" s="68">
        <v>40</v>
      </c>
      <c r="F29" s="68">
        <v>160</v>
      </c>
      <c r="G29" s="68">
        <v>60</v>
      </c>
      <c r="H29" s="68">
        <v>40</v>
      </c>
      <c r="I29" s="68">
        <v>120</v>
      </c>
      <c r="J29" s="68">
        <v>20</v>
      </c>
      <c r="K29" s="68">
        <v>60</v>
      </c>
      <c r="L29" s="68">
        <v>20</v>
      </c>
      <c r="M29" s="68">
        <v>60</v>
      </c>
      <c r="N29" s="68">
        <v>40</v>
      </c>
      <c r="O29" s="68">
        <v>120</v>
      </c>
      <c r="P29" s="68">
        <v>60</v>
      </c>
      <c r="Q29" s="68">
        <v>100</v>
      </c>
      <c r="R29" s="68">
        <v>60</v>
      </c>
      <c r="S29" s="68">
        <v>40</v>
      </c>
      <c r="T29" s="68">
        <v>80</v>
      </c>
      <c r="U29" s="68">
        <v>0</v>
      </c>
      <c r="V29" s="68"/>
      <c r="W29" s="68"/>
      <c r="X29" s="64">
        <f t="shared" si="2"/>
        <v>1140</v>
      </c>
      <c r="Y29" s="64">
        <v>1000</v>
      </c>
      <c r="Z29" s="65">
        <f t="shared" si="3"/>
        <v>140</v>
      </c>
      <c r="AA29" s="65">
        <f t="shared" si="4"/>
        <v>14</v>
      </c>
    </row>
    <row r="30" spans="1:27" s="51" customFormat="1" ht="23.25">
      <c r="A30" s="70" t="s">
        <v>80</v>
      </c>
      <c r="B30" s="49"/>
      <c r="C30" s="49">
        <v>130</v>
      </c>
      <c r="D30" s="49">
        <v>910</v>
      </c>
      <c r="E30" s="49">
        <v>6400</v>
      </c>
      <c r="F30" s="49">
        <v>650</v>
      </c>
      <c r="G30" s="49">
        <v>260</v>
      </c>
      <c r="H30" s="49"/>
      <c r="I30" s="49"/>
      <c r="J30" s="49"/>
      <c r="K30" s="49">
        <v>0</v>
      </c>
      <c r="L30" s="49">
        <v>780</v>
      </c>
      <c r="M30" s="49"/>
      <c r="N30" s="49"/>
      <c r="O30" s="49"/>
      <c r="P30" s="49"/>
      <c r="Q30" s="49"/>
      <c r="R30" s="49"/>
      <c r="S30" s="49">
        <v>130</v>
      </c>
      <c r="T30" s="49">
        <v>100650</v>
      </c>
      <c r="U30" s="49"/>
      <c r="V30" s="49"/>
      <c r="W30" s="49"/>
      <c r="X30" s="53">
        <f t="shared" si="2"/>
        <v>109910</v>
      </c>
      <c r="Y30" s="53">
        <v>20000</v>
      </c>
      <c r="Z30" s="66">
        <f t="shared" si="3"/>
        <v>89910</v>
      </c>
      <c r="AA30" s="50">
        <f t="shared" si="4"/>
        <v>449.55</v>
      </c>
    </row>
    <row r="31" spans="1:27" s="51" customFormat="1" ht="23.25">
      <c r="A31" s="69" t="s">
        <v>81</v>
      </c>
      <c r="B31" s="53">
        <f aca="true" t="shared" si="11" ref="B31:K31">SUM(B32:B34)</f>
        <v>15060</v>
      </c>
      <c r="C31" s="53">
        <f t="shared" si="11"/>
        <v>4593.6</v>
      </c>
      <c r="D31" s="53">
        <f t="shared" si="11"/>
        <v>5709.7</v>
      </c>
      <c r="E31" s="53">
        <f t="shared" si="11"/>
        <v>1125</v>
      </c>
      <c r="F31" s="53">
        <f t="shared" si="11"/>
        <v>62808.2</v>
      </c>
      <c r="G31" s="53">
        <f t="shared" si="11"/>
        <v>2475</v>
      </c>
      <c r="H31" s="53">
        <f t="shared" si="11"/>
        <v>3775</v>
      </c>
      <c r="I31" s="53">
        <f t="shared" si="11"/>
        <v>0</v>
      </c>
      <c r="J31" s="53">
        <f t="shared" si="11"/>
        <v>9856</v>
      </c>
      <c r="K31" s="53">
        <f t="shared" si="11"/>
        <v>6096.8</v>
      </c>
      <c r="L31" s="53">
        <f>SUM(L32:L34)</f>
        <v>19117.1</v>
      </c>
      <c r="M31" s="53">
        <f>SUM(M32:M34)</f>
        <v>3722.6</v>
      </c>
      <c r="N31" s="53">
        <f>SUM(N32:N34)</f>
        <v>36914.6</v>
      </c>
      <c r="O31" s="53">
        <f>SUM(O32:O34)</f>
        <v>25018</v>
      </c>
      <c r="P31" s="53">
        <f aca="true" t="shared" si="12" ref="P31:W31">SUM(P32:P34)</f>
        <v>2736</v>
      </c>
      <c r="Q31" s="53">
        <f t="shared" si="12"/>
        <v>225</v>
      </c>
      <c r="R31" s="53">
        <f t="shared" si="12"/>
        <v>0</v>
      </c>
      <c r="S31" s="53">
        <f t="shared" si="12"/>
        <v>0</v>
      </c>
      <c r="T31" s="53">
        <f>SUM(T32:T34)</f>
        <v>15312</v>
      </c>
      <c r="U31" s="53">
        <f t="shared" si="12"/>
        <v>0</v>
      </c>
      <c r="V31" s="53">
        <f>SUM(V32:V34)</f>
        <v>0</v>
      </c>
      <c r="W31" s="53">
        <f t="shared" si="12"/>
        <v>0</v>
      </c>
      <c r="X31" s="53">
        <f t="shared" si="2"/>
        <v>214544.6</v>
      </c>
      <c r="Y31" s="53">
        <f>SUM(Y32:Y34)</f>
        <v>227800</v>
      </c>
      <c r="Z31" s="66">
        <f t="shared" si="3"/>
        <v>-13255.399999999994</v>
      </c>
      <c r="AA31" s="50">
        <f t="shared" si="4"/>
        <v>-5.818876207199295</v>
      </c>
    </row>
    <row r="32" spans="1:27" s="51" customFormat="1" ht="23.25">
      <c r="A32" s="55" t="s">
        <v>77</v>
      </c>
      <c r="B32" s="56">
        <v>12800</v>
      </c>
      <c r="C32" s="56">
        <v>0</v>
      </c>
      <c r="D32" s="56">
        <v>2700</v>
      </c>
      <c r="E32" s="56">
        <v>1125</v>
      </c>
      <c r="F32" s="56">
        <v>2700</v>
      </c>
      <c r="G32" s="56">
        <v>2475</v>
      </c>
      <c r="H32" s="56">
        <v>3375</v>
      </c>
      <c r="I32" s="56"/>
      <c r="J32" s="56">
        <v>1800</v>
      </c>
      <c r="K32" s="56">
        <v>3600</v>
      </c>
      <c r="L32" s="56">
        <v>4275</v>
      </c>
      <c r="M32" s="56">
        <v>1800</v>
      </c>
      <c r="N32" s="56"/>
      <c r="O32" s="56">
        <v>2050</v>
      </c>
      <c r="P32" s="56">
        <v>2736</v>
      </c>
      <c r="Q32" s="56">
        <v>225</v>
      </c>
      <c r="R32" s="56"/>
      <c r="S32" s="56"/>
      <c r="T32" s="56"/>
      <c r="U32" s="56"/>
      <c r="V32" s="56"/>
      <c r="W32" s="56"/>
      <c r="X32" s="58">
        <f t="shared" si="2"/>
        <v>41661</v>
      </c>
      <c r="Y32" s="58">
        <v>61800</v>
      </c>
      <c r="Z32" s="59">
        <f t="shared" si="3"/>
        <v>-20139</v>
      </c>
      <c r="AA32" s="59">
        <f t="shared" si="4"/>
        <v>-32.5873786407767</v>
      </c>
    </row>
    <row r="33" spans="1:27" s="51" customFormat="1" ht="23.25">
      <c r="A33" s="60" t="s">
        <v>78</v>
      </c>
      <c r="B33" s="61">
        <v>2260</v>
      </c>
      <c r="C33" s="61">
        <v>4593.6</v>
      </c>
      <c r="D33" s="61">
        <v>3009.7</v>
      </c>
      <c r="E33" s="61"/>
      <c r="F33" s="61">
        <v>60108.2</v>
      </c>
      <c r="G33" s="61"/>
      <c r="H33" s="61">
        <v>400</v>
      </c>
      <c r="I33" s="61"/>
      <c r="J33" s="61">
        <v>8056</v>
      </c>
      <c r="K33" s="61">
        <v>2496.8</v>
      </c>
      <c r="L33" s="61">
        <v>14842.1</v>
      </c>
      <c r="M33" s="61">
        <v>1922.6</v>
      </c>
      <c r="N33" s="61">
        <v>7664.6</v>
      </c>
      <c r="O33" s="61">
        <v>22968</v>
      </c>
      <c r="P33" s="61"/>
      <c r="Q33" s="61"/>
      <c r="R33" s="61"/>
      <c r="S33" s="61"/>
      <c r="T33" s="56">
        <v>15312</v>
      </c>
      <c r="U33" s="61"/>
      <c r="V33" s="61"/>
      <c r="W33" s="61"/>
      <c r="X33" s="62">
        <f t="shared" si="2"/>
        <v>143633.60000000003</v>
      </c>
      <c r="Y33" s="62">
        <v>160000</v>
      </c>
      <c r="Z33" s="59">
        <f t="shared" si="3"/>
        <v>-16366.399999999965</v>
      </c>
      <c r="AA33" s="59">
        <f t="shared" si="4"/>
        <v>-10.228999999999978</v>
      </c>
    </row>
    <row r="34" spans="1:27" s="51" customFormat="1" ht="23.25">
      <c r="A34" s="71" t="s">
        <v>82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>
        <v>29250</v>
      </c>
      <c r="O34" s="61"/>
      <c r="P34" s="61"/>
      <c r="Q34" s="61"/>
      <c r="R34" s="61"/>
      <c r="S34" s="61"/>
      <c r="T34" s="61"/>
      <c r="U34" s="61"/>
      <c r="V34" s="61"/>
      <c r="W34" s="61"/>
      <c r="X34" s="64">
        <f t="shared" si="2"/>
        <v>29250</v>
      </c>
      <c r="Y34" s="49">
        <v>6000</v>
      </c>
      <c r="Z34" s="59">
        <f t="shared" si="3"/>
        <v>23250</v>
      </c>
      <c r="AA34" s="65">
        <f>Z34*100/Y34</f>
        <v>387.5</v>
      </c>
    </row>
    <row r="35" spans="1:27" s="51" customFormat="1" ht="24" thickBot="1">
      <c r="A35" s="72" t="s">
        <v>36</v>
      </c>
      <c r="B35" s="73">
        <f aca="true" t="shared" si="13" ref="B35:M35">SUM(B6+B11+B12+B17+B18+B19+B20+B21+B22+B23+B24+B25+B5+B4)</f>
        <v>91053.03</v>
      </c>
      <c r="C35" s="73">
        <f t="shared" si="13"/>
        <v>91513.6</v>
      </c>
      <c r="D35" s="73">
        <f t="shared" si="13"/>
        <v>56571667.25</v>
      </c>
      <c r="E35" s="73">
        <f t="shared" si="13"/>
        <v>359275.67</v>
      </c>
      <c r="F35" s="73">
        <f t="shared" si="13"/>
        <v>365436.33999999997</v>
      </c>
      <c r="G35" s="73">
        <f t="shared" si="13"/>
        <v>20088819.25</v>
      </c>
      <c r="H35" s="73">
        <f t="shared" si="13"/>
        <v>154431.16</v>
      </c>
      <c r="I35" s="73">
        <f t="shared" si="13"/>
        <v>25050354.160000004</v>
      </c>
      <c r="J35" s="73">
        <f t="shared" si="13"/>
        <v>248861.14</v>
      </c>
      <c r="K35" s="73">
        <f t="shared" si="13"/>
        <v>15160414.3</v>
      </c>
      <c r="L35" s="73">
        <f>SUM(L6+L11+L12+L17+L18+L19+L20+L21+L22+L23+L24+L25+L5+L4)</f>
        <v>104512.1</v>
      </c>
      <c r="M35" s="73">
        <f t="shared" si="13"/>
        <v>40282017.95</v>
      </c>
      <c r="N35" s="73">
        <f>SUM(N6+N11+N12+N17+N18+N19+N20+N21+N22+N23+N24+N25+N5+N4)</f>
        <v>254630.65</v>
      </c>
      <c r="O35" s="73">
        <f>SUM(O6+O11+O12+O17+O18+O19+O20+O21+O22+O23+O24+O25+O5+O4)</f>
        <v>39259535.5</v>
      </c>
      <c r="P35" s="73">
        <f aca="true" t="shared" si="14" ref="P35:W35">SUM(P6+P11+P12+P17+P18+P19+P20+P21+P22+P23+P24+P25+P5+P4)</f>
        <v>12603819.04</v>
      </c>
      <c r="Q35" s="73">
        <f t="shared" si="14"/>
        <v>97845</v>
      </c>
      <c r="R35" s="73">
        <f t="shared" si="14"/>
        <v>42900</v>
      </c>
      <c r="S35" s="73">
        <f t="shared" si="14"/>
        <v>369973.04000000004</v>
      </c>
      <c r="T35" s="73">
        <f t="shared" si="14"/>
        <v>442532.24</v>
      </c>
      <c r="U35" s="73">
        <f t="shared" si="14"/>
        <v>66770.5</v>
      </c>
      <c r="V35" s="73">
        <f>SUM(V6+V11+V12+V17+V18+V19+V20+V21+V22+V23+V24+V25+V5+V4)</f>
        <v>0</v>
      </c>
      <c r="W35" s="73">
        <f t="shared" si="14"/>
        <v>0</v>
      </c>
      <c r="X35" s="73">
        <f>SUM(B35:W35)</f>
        <v>211706361.92</v>
      </c>
      <c r="Y35" s="73">
        <f>SUM(Y6+Y11+Y12+Y17+Y18+Y19+Y20+Y21+Y22+Y23+Y24+Y25+Y5+Y4)</f>
        <v>188941300</v>
      </c>
      <c r="Z35" s="74">
        <f>SUM(X35-Y35)</f>
        <v>22765061.919999987</v>
      </c>
      <c r="AA35" s="74">
        <f>Z35*100/Y35</f>
        <v>12.048748431391118</v>
      </c>
    </row>
    <row r="36" spans="1:27" s="51" customFormat="1" ht="24" thickTop="1">
      <c r="A36" s="75"/>
      <c r="B36" s="76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</row>
    <row r="37" spans="1:27" s="51" customFormat="1" ht="23.25">
      <c r="A37" s="102"/>
      <c r="B37" s="102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</row>
  </sheetData>
  <sheetProtection/>
  <mergeCells count="3">
    <mergeCell ref="A1:J1"/>
    <mergeCell ref="A2:J2"/>
    <mergeCell ref="A37:B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7"/>
  <sheetViews>
    <sheetView zoomScale="90" zoomScaleNormal="90" zoomScalePageLayoutView="0" workbookViewId="0" topLeftCell="A7">
      <selection activeCell="T22" sqref="T22"/>
    </sheetView>
  </sheetViews>
  <sheetFormatPr defaultColWidth="9.140625" defaultRowHeight="15"/>
  <cols>
    <col min="1" max="1" width="26.421875" style="43" customWidth="1"/>
    <col min="2" max="21" width="12.8515625" style="43" customWidth="1"/>
    <col min="22" max="23" width="8.57421875" style="43" customWidth="1"/>
    <col min="24" max="25" width="14.8515625" style="43" customWidth="1"/>
    <col min="26" max="26" width="17.00390625" style="43" customWidth="1"/>
    <col min="27" max="27" width="8.7109375" style="43" customWidth="1"/>
    <col min="28" max="16384" width="9.00390625" style="43" customWidth="1"/>
  </cols>
  <sheetData>
    <row r="1" spans="1:21" ht="30.75">
      <c r="A1" s="101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7" ht="30.75">
      <c r="A2" s="101" t="s">
        <v>171</v>
      </c>
      <c r="B2" s="101"/>
      <c r="C2" s="101"/>
      <c r="D2" s="101"/>
      <c r="E2" s="101"/>
      <c r="F2" s="101"/>
      <c r="G2" s="101"/>
      <c r="H2" s="101"/>
      <c r="I2" s="101"/>
      <c r="J2" s="101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44"/>
      <c r="W2" s="44"/>
      <c r="X2" s="44"/>
      <c r="Y2" s="44"/>
      <c r="Z2" s="44" t="s">
        <v>49</v>
      </c>
      <c r="AA2" s="44"/>
    </row>
    <row r="3" spans="1:27" ht="24">
      <c r="A3" s="45" t="s">
        <v>50</v>
      </c>
      <c r="B3" s="46" t="s">
        <v>151</v>
      </c>
      <c r="C3" s="46" t="s">
        <v>152</v>
      </c>
      <c r="D3" s="46" t="s">
        <v>153</v>
      </c>
      <c r="E3" s="46" t="s">
        <v>154</v>
      </c>
      <c r="F3" s="46" t="s">
        <v>155</v>
      </c>
      <c r="G3" s="46" t="s">
        <v>156</v>
      </c>
      <c r="H3" s="46" t="s">
        <v>157</v>
      </c>
      <c r="I3" s="46" t="s">
        <v>158</v>
      </c>
      <c r="J3" s="46" t="s">
        <v>159</v>
      </c>
      <c r="K3" s="46" t="s">
        <v>160</v>
      </c>
      <c r="L3" s="46" t="s">
        <v>161</v>
      </c>
      <c r="M3" s="46" t="s">
        <v>162</v>
      </c>
      <c r="N3" s="46" t="s">
        <v>163</v>
      </c>
      <c r="O3" s="46" t="s">
        <v>164</v>
      </c>
      <c r="P3" s="46" t="s">
        <v>165</v>
      </c>
      <c r="Q3" s="46" t="s">
        <v>166</v>
      </c>
      <c r="R3" s="46" t="s">
        <v>167</v>
      </c>
      <c r="S3" s="46" t="s">
        <v>168</v>
      </c>
      <c r="T3" s="46" t="s">
        <v>169</v>
      </c>
      <c r="U3" s="46" t="s">
        <v>170</v>
      </c>
      <c r="V3" s="46"/>
      <c r="W3" s="46"/>
      <c r="X3" s="46" t="s">
        <v>51</v>
      </c>
      <c r="Y3" s="46" t="s">
        <v>52</v>
      </c>
      <c r="Z3" s="47" t="s">
        <v>53</v>
      </c>
      <c r="AA3" s="47" t="s">
        <v>6</v>
      </c>
    </row>
    <row r="4" spans="1:27" s="51" customFormat="1" ht="23.25">
      <c r="A4" s="48" t="s">
        <v>54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>
        <v>3024</v>
      </c>
      <c r="M4" s="49"/>
      <c r="N4" s="49"/>
      <c r="O4" s="49">
        <v>1209.6</v>
      </c>
      <c r="P4" s="49"/>
      <c r="Q4" s="49">
        <v>1008</v>
      </c>
      <c r="R4" s="49">
        <v>3186</v>
      </c>
      <c r="S4" s="49"/>
      <c r="T4" s="49"/>
      <c r="U4" s="49"/>
      <c r="V4" s="49"/>
      <c r="W4" s="49"/>
      <c r="X4" s="58">
        <f>SUM(B4:W4)</f>
        <v>8427.6</v>
      </c>
      <c r="Y4" s="49">
        <v>0</v>
      </c>
      <c r="Z4" s="50">
        <f>SUM(W4-Y4)</f>
        <v>0</v>
      </c>
      <c r="AA4" s="50">
        <f>SUM(Y4-Z4)</f>
        <v>0</v>
      </c>
    </row>
    <row r="5" spans="1:27" s="51" customFormat="1" ht="23.25">
      <c r="A5" s="52" t="s">
        <v>55</v>
      </c>
      <c r="B5" s="53">
        <f>0</f>
        <v>0</v>
      </c>
      <c r="C5" s="53">
        <v>0</v>
      </c>
      <c r="D5" s="53">
        <v>0</v>
      </c>
      <c r="E5" s="53">
        <v>0</v>
      </c>
      <c r="F5" s="53">
        <v>0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8">
        <f>SUM(B5:W5)</f>
        <v>0</v>
      </c>
      <c r="Y5" s="53">
        <v>0</v>
      </c>
      <c r="Z5" s="50">
        <f>SUM(W5-Y5)</f>
        <v>0</v>
      </c>
      <c r="AA5" s="50" t="e">
        <f>Z5*100/Y5</f>
        <v>#DIV/0!</v>
      </c>
    </row>
    <row r="6" spans="1:27" s="51" customFormat="1" ht="23.25">
      <c r="A6" s="48" t="s">
        <v>56</v>
      </c>
      <c r="B6" s="54">
        <f aca="true" t="shared" si="0" ref="B6:N6">SUM(B7:B10)</f>
        <v>54695826.51</v>
      </c>
      <c r="C6" s="54">
        <f t="shared" si="0"/>
        <v>65290.64</v>
      </c>
      <c r="D6" s="54">
        <f t="shared" si="0"/>
        <v>40180979.55</v>
      </c>
      <c r="E6" s="54">
        <f t="shared" si="0"/>
        <v>77568.64</v>
      </c>
      <c r="F6" s="54">
        <f t="shared" si="0"/>
        <v>19995740.06</v>
      </c>
      <c r="G6" s="54">
        <f t="shared" si="0"/>
        <v>99941.5</v>
      </c>
      <c r="H6" s="54">
        <f t="shared" si="0"/>
        <v>24897285.64</v>
      </c>
      <c r="I6" s="54">
        <f t="shared" si="0"/>
        <v>56306.28</v>
      </c>
      <c r="J6" s="54">
        <f t="shared" si="0"/>
        <v>111673.3</v>
      </c>
      <c r="K6" s="54">
        <f t="shared" si="0"/>
        <v>24953142.52</v>
      </c>
      <c r="L6" s="54">
        <f t="shared" si="0"/>
        <v>200229</v>
      </c>
      <c r="M6" s="54">
        <f t="shared" si="0"/>
        <v>24936345</v>
      </c>
      <c r="N6" s="54">
        <f t="shared" si="0"/>
        <v>0</v>
      </c>
      <c r="O6" s="54">
        <f>SUM(O7:O10)</f>
        <v>22411607.5</v>
      </c>
      <c r="P6" s="54">
        <f aca="true" t="shared" si="1" ref="P6:W6">SUM(P7:P10)</f>
        <v>40151323.83</v>
      </c>
      <c r="Q6" s="54">
        <f t="shared" si="1"/>
        <v>157045.28</v>
      </c>
      <c r="R6" s="54">
        <f t="shared" si="1"/>
        <v>37706518.76</v>
      </c>
      <c r="S6" s="54">
        <f t="shared" si="1"/>
        <v>113238.49</v>
      </c>
      <c r="T6" s="54">
        <f t="shared" si="1"/>
        <v>179962.04</v>
      </c>
      <c r="U6" s="54">
        <f t="shared" si="1"/>
        <v>37680000</v>
      </c>
      <c r="V6" s="54">
        <f>SUM(V7:V10)</f>
        <v>0</v>
      </c>
      <c r="W6" s="54">
        <f t="shared" si="1"/>
        <v>0</v>
      </c>
      <c r="X6" s="53">
        <f>SUM(B6:W6)</f>
        <v>328670024.5400001</v>
      </c>
      <c r="Y6" s="53">
        <f>SUM(Y7:Y10)</f>
        <v>232003000</v>
      </c>
      <c r="Z6" s="50">
        <f>SUM(X6-Y6)</f>
        <v>96667024.54000008</v>
      </c>
      <c r="AA6" s="50">
        <f>Z6*100/Y6</f>
        <v>41.66628213428278</v>
      </c>
    </row>
    <row r="7" spans="1:27" s="51" customFormat="1" ht="23.25">
      <c r="A7" s="55" t="s">
        <v>57</v>
      </c>
      <c r="B7" s="56">
        <v>54560640</v>
      </c>
      <c r="C7" s="56"/>
      <c r="D7" s="56">
        <v>40035000</v>
      </c>
      <c r="E7" s="56"/>
      <c r="F7" s="56">
        <v>19895040</v>
      </c>
      <c r="G7" s="56"/>
      <c r="H7" s="56">
        <v>24868800</v>
      </c>
      <c r="I7" s="56"/>
      <c r="J7" s="56"/>
      <c r="K7" s="56">
        <v>24868800</v>
      </c>
      <c r="L7" s="56"/>
      <c r="M7" s="56">
        <v>24868800</v>
      </c>
      <c r="N7" s="56"/>
      <c r="O7" s="56">
        <v>22381920</v>
      </c>
      <c r="P7" s="56">
        <v>40035000</v>
      </c>
      <c r="Q7" s="56"/>
      <c r="R7" s="56">
        <v>37680000</v>
      </c>
      <c r="S7" s="56"/>
      <c r="T7" s="56"/>
      <c r="U7" s="57">
        <v>37680000</v>
      </c>
      <c r="V7" s="58"/>
      <c r="W7" s="58"/>
      <c r="X7" s="62">
        <f>SUM(B7:W7)</f>
        <v>326874000</v>
      </c>
      <c r="Y7" s="58">
        <v>230000000</v>
      </c>
      <c r="Z7" s="59">
        <f>X7-Y7</f>
        <v>96874000</v>
      </c>
      <c r="AA7" s="59">
        <f>Z7*100/Y7</f>
        <v>42.11913043478261</v>
      </c>
    </row>
    <row r="8" spans="1:27" s="51" customFormat="1" ht="23.25">
      <c r="A8" s="60" t="s">
        <v>58</v>
      </c>
      <c r="B8" s="61">
        <v>135186.51</v>
      </c>
      <c r="C8" s="61">
        <v>65290.64</v>
      </c>
      <c r="D8" s="61">
        <v>145979.55</v>
      </c>
      <c r="E8" s="61">
        <v>77568.64</v>
      </c>
      <c r="F8" s="61">
        <v>100700.06</v>
      </c>
      <c r="G8" s="61">
        <v>94757.5</v>
      </c>
      <c r="H8" s="61">
        <v>28485.64</v>
      </c>
      <c r="I8" s="61">
        <v>56306.28</v>
      </c>
      <c r="J8" s="61">
        <v>111673.3</v>
      </c>
      <c r="K8" s="61">
        <v>84342.52</v>
      </c>
      <c r="L8" s="61">
        <v>200229</v>
      </c>
      <c r="M8" s="61">
        <v>67545</v>
      </c>
      <c r="N8" s="61"/>
      <c r="O8" s="61">
        <v>29687.5</v>
      </c>
      <c r="P8" s="61">
        <v>111139.83</v>
      </c>
      <c r="Q8" s="61">
        <v>157045.28</v>
      </c>
      <c r="R8" s="61">
        <v>26518.76</v>
      </c>
      <c r="S8" s="61">
        <v>113238.49</v>
      </c>
      <c r="T8" s="61">
        <v>179962.04</v>
      </c>
      <c r="U8" s="61"/>
      <c r="V8" s="62"/>
      <c r="W8" s="62"/>
      <c r="X8" s="62">
        <f aca="true" t="shared" si="2" ref="X8:X34">SUM(B8:W8)</f>
        <v>1785656.5400000003</v>
      </c>
      <c r="Y8" s="62">
        <v>2000000</v>
      </c>
      <c r="Z8" s="59">
        <f aca="true" t="shared" si="3" ref="Z8:AA34">X8-Y8</f>
        <v>-214343.45999999973</v>
      </c>
      <c r="AA8" s="59">
        <f>Z8*100/Y8</f>
        <v>-10.717172999999987</v>
      </c>
    </row>
    <row r="9" spans="1:27" s="51" customFormat="1" ht="23.25">
      <c r="A9" s="60" t="s">
        <v>59</v>
      </c>
      <c r="B9" s="61"/>
      <c r="C9" s="61"/>
      <c r="D9" s="61"/>
      <c r="E9" s="61"/>
      <c r="F9" s="61"/>
      <c r="G9" s="61">
        <v>5184</v>
      </c>
      <c r="H9" s="61"/>
      <c r="I9" s="61"/>
      <c r="J9" s="61"/>
      <c r="K9" s="61"/>
      <c r="L9" s="61"/>
      <c r="M9" s="61"/>
      <c r="N9" s="61"/>
      <c r="O9" s="61">
        <v>0</v>
      </c>
      <c r="P9" s="61">
        <v>5184</v>
      </c>
      <c r="Q9" s="61"/>
      <c r="R9" s="61"/>
      <c r="S9" s="61"/>
      <c r="T9" s="61"/>
      <c r="U9" s="61"/>
      <c r="V9" s="62"/>
      <c r="W9" s="62"/>
      <c r="X9" s="62">
        <f t="shared" si="2"/>
        <v>10368</v>
      </c>
      <c r="Y9" s="62">
        <v>3000</v>
      </c>
      <c r="Z9" s="59">
        <f t="shared" si="3"/>
        <v>7368</v>
      </c>
      <c r="AA9" s="59">
        <f aca="true" t="shared" si="4" ref="AA9:AA33">Z9*100/Y9</f>
        <v>245.6</v>
      </c>
    </row>
    <row r="10" spans="1:27" s="51" customFormat="1" ht="23.25">
      <c r="A10" s="63" t="s">
        <v>60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/>
      <c r="V10" s="64"/>
      <c r="W10" s="64"/>
      <c r="X10" s="64">
        <f t="shared" si="2"/>
        <v>0</v>
      </c>
      <c r="Y10" s="64">
        <v>0</v>
      </c>
      <c r="Z10" s="65">
        <f t="shared" si="3"/>
        <v>0</v>
      </c>
      <c r="AA10" s="65">
        <v>0</v>
      </c>
    </row>
    <row r="11" spans="1:27" s="51" customFormat="1" ht="23.25">
      <c r="A11" s="52" t="s">
        <v>61</v>
      </c>
      <c r="B11" s="53"/>
      <c r="C11" s="53">
        <v>0</v>
      </c>
      <c r="D11" s="53">
        <v>0</v>
      </c>
      <c r="E11" s="53"/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/>
      <c r="R11" s="53">
        <v>0</v>
      </c>
      <c r="S11" s="53">
        <v>0</v>
      </c>
      <c r="T11" s="53"/>
      <c r="U11" s="53">
        <v>0</v>
      </c>
      <c r="V11" s="53"/>
      <c r="W11" s="53"/>
      <c r="X11" s="53">
        <f t="shared" si="2"/>
        <v>0</v>
      </c>
      <c r="Y11" s="53">
        <f>SUM(C11:W11)</f>
        <v>0</v>
      </c>
      <c r="Z11" s="66">
        <f t="shared" si="3"/>
        <v>0</v>
      </c>
      <c r="AA11" s="66">
        <v>0</v>
      </c>
    </row>
    <row r="12" spans="1:27" s="51" customFormat="1" ht="23.25">
      <c r="A12" s="48" t="s">
        <v>62</v>
      </c>
      <c r="B12" s="53">
        <f aca="true" t="shared" si="5" ref="B12:N12">SUM(B13:B16)</f>
        <v>0</v>
      </c>
      <c r="C12" s="53">
        <f t="shared" si="5"/>
        <v>0</v>
      </c>
      <c r="D12" s="53">
        <f t="shared" si="5"/>
        <v>0</v>
      </c>
      <c r="E12" s="53">
        <f t="shared" si="5"/>
        <v>0</v>
      </c>
      <c r="F12" s="53">
        <f t="shared" si="5"/>
        <v>0</v>
      </c>
      <c r="G12" s="53">
        <f t="shared" si="5"/>
        <v>0</v>
      </c>
      <c r="H12" s="53">
        <f t="shared" si="5"/>
        <v>0</v>
      </c>
      <c r="I12" s="53">
        <f t="shared" si="5"/>
        <v>0</v>
      </c>
      <c r="J12" s="53">
        <f t="shared" si="5"/>
        <v>0</v>
      </c>
      <c r="K12" s="53">
        <f t="shared" si="5"/>
        <v>0</v>
      </c>
      <c r="L12" s="53">
        <f t="shared" si="5"/>
        <v>0</v>
      </c>
      <c r="M12" s="53">
        <f t="shared" si="5"/>
        <v>0</v>
      </c>
      <c r="N12" s="53">
        <f t="shared" si="5"/>
        <v>0</v>
      </c>
      <c r="O12" s="53">
        <f>SUM(O13:O16)</f>
        <v>0</v>
      </c>
      <c r="P12" s="53">
        <f aca="true" t="shared" si="6" ref="P12:W12">SUM(P13:P16)</f>
        <v>0</v>
      </c>
      <c r="Q12" s="53">
        <f t="shared" si="6"/>
        <v>0</v>
      </c>
      <c r="R12" s="53">
        <f t="shared" si="6"/>
        <v>0</v>
      </c>
      <c r="S12" s="53">
        <f t="shared" si="6"/>
        <v>0</v>
      </c>
      <c r="T12" s="53">
        <f t="shared" si="6"/>
        <v>120277.99</v>
      </c>
      <c r="U12" s="53">
        <f t="shared" si="6"/>
        <v>0</v>
      </c>
      <c r="V12" s="53">
        <f>SUM(V13:V16)</f>
        <v>0</v>
      </c>
      <c r="W12" s="53">
        <f t="shared" si="6"/>
        <v>0</v>
      </c>
      <c r="X12" s="53">
        <f t="shared" si="2"/>
        <v>120277.99</v>
      </c>
      <c r="Y12" s="53">
        <f>SUM(Y13:Y16)</f>
        <v>120000</v>
      </c>
      <c r="Z12" s="66">
        <f t="shared" si="3"/>
        <v>277.99000000000524</v>
      </c>
      <c r="AA12" s="50">
        <f t="shared" si="4"/>
        <v>0.2316583333333377</v>
      </c>
    </row>
    <row r="13" spans="1:27" s="51" customFormat="1" ht="23.25">
      <c r="A13" s="55" t="s">
        <v>63</v>
      </c>
      <c r="B13" s="61">
        <f>0</f>
        <v>0</v>
      </c>
      <c r="C13" s="61">
        <f>0</f>
        <v>0</v>
      </c>
      <c r="D13" s="61">
        <f>0</f>
        <v>0</v>
      </c>
      <c r="E13" s="61">
        <f>0</f>
        <v>0</v>
      </c>
      <c r="F13" s="61">
        <f>0</f>
        <v>0</v>
      </c>
      <c r="G13" s="61">
        <f>0</f>
        <v>0</v>
      </c>
      <c r="H13" s="61">
        <f>0</f>
        <v>0</v>
      </c>
      <c r="I13" s="61">
        <f>0</f>
        <v>0</v>
      </c>
      <c r="J13" s="61">
        <f>0</f>
        <v>0</v>
      </c>
      <c r="K13" s="61">
        <v>0</v>
      </c>
      <c r="L13" s="61">
        <v>0</v>
      </c>
      <c r="M13" s="61">
        <v>0</v>
      </c>
      <c r="N13" s="61">
        <v>0</v>
      </c>
      <c r="O13" s="61">
        <f>0</f>
        <v>0</v>
      </c>
      <c r="P13" s="61">
        <f>0</f>
        <v>0</v>
      </c>
      <c r="Q13" s="61">
        <f>0</f>
        <v>0</v>
      </c>
      <c r="R13" s="61">
        <f>0</f>
        <v>0</v>
      </c>
      <c r="S13" s="61">
        <f>0</f>
        <v>0</v>
      </c>
      <c r="T13" s="61">
        <f>0</f>
        <v>0</v>
      </c>
      <c r="U13" s="61">
        <f>0</f>
        <v>0</v>
      </c>
      <c r="V13" s="61">
        <f>0</f>
        <v>0</v>
      </c>
      <c r="W13" s="61">
        <f>0</f>
        <v>0</v>
      </c>
      <c r="X13" s="58">
        <f t="shared" si="2"/>
        <v>0</v>
      </c>
      <c r="Y13" s="58">
        <f>SUM(C13:W13)</f>
        <v>0</v>
      </c>
      <c r="Z13" s="59">
        <f t="shared" si="3"/>
        <v>0</v>
      </c>
      <c r="AA13" s="59">
        <v>0</v>
      </c>
    </row>
    <row r="14" spans="1:27" s="51" customFormat="1" ht="23.25">
      <c r="A14" s="60" t="s">
        <v>64</v>
      </c>
      <c r="B14" s="61">
        <f>0</f>
        <v>0</v>
      </c>
      <c r="C14" s="61">
        <f>0</f>
        <v>0</v>
      </c>
      <c r="D14" s="61">
        <f>0</f>
        <v>0</v>
      </c>
      <c r="E14" s="61">
        <f>0</f>
        <v>0</v>
      </c>
      <c r="F14" s="61">
        <f>0</f>
        <v>0</v>
      </c>
      <c r="G14" s="61">
        <f>0</f>
        <v>0</v>
      </c>
      <c r="H14" s="61">
        <f>0</f>
        <v>0</v>
      </c>
      <c r="I14" s="61">
        <f>0</f>
        <v>0</v>
      </c>
      <c r="J14" s="61">
        <f>0</f>
        <v>0</v>
      </c>
      <c r="K14" s="61">
        <v>0</v>
      </c>
      <c r="L14" s="61">
        <v>0</v>
      </c>
      <c r="M14" s="61">
        <v>0</v>
      </c>
      <c r="N14" s="61">
        <v>0</v>
      </c>
      <c r="O14" s="61">
        <f>0</f>
        <v>0</v>
      </c>
      <c r="P14" s="61">
        <f>0</f>
        <v>0</v>
      </c>
      <c r="Q14" s="61">
        <f>0</f>
        <v>0</v>
      </c>
      <c r="R14" s="61">
        <f>0</f>
        <v>0</v>
      </c>
      <c r="S14" s="61">
        <f>0</f>
        <v>0</v>
      </c>
      <c r="T14" s="61">
        <f>0</f>
        <v>0</v>
      </c>
      <c r="U14" s="61">
        <f>0</f>
        <v>0</v>
      </c>
      <c r="V14" s="61">
        <f>0</f>
        <v>0</v>
      </c>
      <c r="W14" s="61">
        <f>0</f>
        <v>0</v>
      </c>
      <c r="X14" s="62">
        <f t="shared" si="2"/>
        <v>0</v>
      </c>
      <c r="Y14" s="62">
        <f>SUM(C14:W14)</f>
        <v>0</v>
      </c>
      <c r="Z14" s="59">
        <f t="shared" si="3"/>
        <v>0</v>
      </c>
      <c r="AA14" s="59">
        <v>0</v>
      </c>
    </row>
    <row r="15" spans="1:27" s="51" customFormat="1" ht="23.25">
      <c r="A15" s="60" t="s">
        <v>65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/>
      <c r="K15" s="61">
        <v>0</v>
      </c>
      <c r="L15" s="61"/>
      <c r="M15" s="61"/>
      <c r="N15" s="61"/>
      <c r="O15" s="61"/>
      <c r="P15" s="61">
        <v>0</v>
      </c>
      <c r="Q15" s="61"/>
      <c r="R15" s="61"/>
      <c r="S15" s="61"/>
      <c r="T15" s="61">
        <v>120277.99</v>
      </c>
      <c r="U15" s="61"/>
      <c r="V15" s="61"/>
      <c r="W15" s="61"/>
      <c r="X15" s="62">
        <f t="shared" si="2"/>
        <v>120277.99</v>
      </c>
      <c r="Y15" s="62">
        <v>120000</v>
      </c>
      <c r="Z15" s="59">
        <f t="shared" si="3"/>
        <v>277.99000000000524</v>
      </c>
      <c r="AA15" s="59">
        <f t="shared" si="4"/>
        <v>0.2316583333333377</v>
      </c>
    </row>
    <row r="16" spans="1:27" s="51" customFormat="1" ht="23.25">
      <c r="A16" s="67" t="s">
        <v>66</v>
      </c>
      <c r="B16" s="68">
        <f>0</f>
        <v>0</v>
      </c>
      <c r="C16" s="68">
        <f>0</f>
        <v>0</v>
      </c>
      <c r="D16" s="68">
        <f>0</f>
        <v>0</v>
      </c>
      <c r="E16" s="68">
        <f>0</f>
        <v>0</v>
      </c>
      <c r="F16" s="68">
        <f>0</f>
        <v>0</v>
      </c>
      <c r="G16" s="68">
        <f>0</f>
        <v>0</v>
      </c>
      <c r="H16" s="68">
        <f>0</f>
        <v>0</v>
      </c>
      <c r="I16" s="68">
        <f>0</f>
        <v>0</v>
      </c>
      <c r="J16" s="68">
        <f>0</f>
        <v>0</v>
      </c>
      <c r="K16" s="68">
        <v>0</v>
      </c>
      <c r="L16" s="68">
        <v>0</v>
      </c>
      <c r="M16" s="68">
        <v>0</v>
      </c>
      <c r="N16" s="68">
        <v>0</v>
      </c>
      <c r="O16" s="68">
        <f>0</f>
        <v>0</v>
      </c>
      <c r="P16" s="68">
        <f>0</f>
        <v>0</v>
      </c>
      <c r="Q16" s="68">
        <f>0</f>
        <v>0</v>
      </c>
      <c r="R16" s="68">
        <f>0</f>
        <v>0</v>
      </c>
      <c r="S16" s="68">
        <f>0</f>
        <v>0</v>
      </c>
      <c r="T16" s="68">
        <f>0</f>
        <v>0</v>
      </c>
      <c r="U16" s="68">
        <f>0</f>
        <v>0</v>
      </c>
      <c r="V16" s="68">
        <f>0</f>
        <v>0</v>
      </c>
      <c r="W16" s="68">
        <f>0</f>
        <v>0</v>
      </c>
      <c r="X16" s="64">
        <f t="shared" si="2"/>
        <v>0</v>
      </c>
      <c r="Y16" s="64">
        <f>SUM(C16:W16)</f>
        <v>0</v>
      </c>
      <c r="Z16" s="65">
        <f t="shared" si="3"/>
        <v>0</v>
      </c>
      <c r="AA16" s="65">
        <v>0</v>
      </c>
    </row>
    <row r="17" spans="1:27" s="51" customFormat="1" ht="23.25">
      <c r="A17" s="48" t="s">
        <v>67</v>
      </c>
      <c r="B17" s="53">
        <f>0</f>
        <v>0</v>
      </c>
      <c r="C17" s="53">
        <f>0</f>
        <v>0</v>
      </c>
      <c r="D17" s="53">
        <f>0</f>
        <v>0</v>
      </c>
      <c r="E17" s="53">
        <f>0</f>
        <v>0</v>
      </c>
      <c r="F17" s="53">
        <f>0</f>
        <v>0</v>
      </c>
      <c r="G17" s="53">
        <f>0</f>
        <v>0</v>
      </c>
      <c r="H17" s="53">
        <f>0</f>
        <v>0</v>
      </c>
      <c r="I17" s="53">
        <f>0</f>
        <v>0</v>
      </c>
      <c r="J17" s="53">
        <f>0</f>
        <v>0</v>
      </c>
      <c r="K17" s="53">
        <v>0</v>
      </c>
      <c r="L17" s="53"/>
      <c r="M17" s="53"/>
      <c r="N17" s="53"/>
      <c r="O17" s="53">
        <f>0</f>
        <v>0</v>
      </c>
      <c r="P17" s="53">
        <f>0</f>
        <v>0</v>
      </c>
      <c r="Q17" s="53">
        <f>0</f>
        <v>0</v>
      </c>
      <c r="R17" s="53">
        <f>0</f>
        <v>0</v>
      </c>
      <c r="S17" s="53">
        <f>0</f>
        <v>0</v>
      </c>
      <c r="T17" s="53">
        <f>0</f>
        <v>0</v>
      </c>
      <c r="U17" s="53">
        <f>0</f>
        <v>0</v>
      </c>
      <c r="V17" s="53">
        <f>0</f>
        <v>0</v>
      </c>
      <c r="W17" s="53">
        <f>0</f>
        <v>0</v>
      </c>
      <c r="X17" s="53">
        <f t="shared" si="2"/>
        <v>0</v>
      </c>
      <c r="Y17" s="53">
        <f>SUM(C17:W17)</f>
        <v>0</v>
      </c>
      <c r="Z17" s="66">
        <f t="shared" si="3"/>
        <v>0</v>
      </c>
      <c r="AA17" s="66">
        <v>0</v>
      </c>
    </row>
    <row r="18" spans="1:27" s="51" customFormat="1" ht="23.25">
      <c r="A18" s="48" t="s">
        <v>68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>
        <f t="shared" si="2"/>
        <v>0</v>
      </c>
      <c r="Y18" s="53">
        <v>0</v>
      </c>
      <c r="Z18" s="66">
        <f t="shared" si="3"/>
        <v>0</v>
      </c>
      <c r="AA18" s="66">
        <f t="shared" si="3"/>
        <v>0</v>
      </c>
    </row>
    <row r="19" spans="1:27" s="51" customFormat="1" ht="23.25">
      <c r="A19" s="48" t="s">
        <v>69</v>
      </c>
      <c r="B19" s="53">
        <f>0</f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/>
      <c r="I19" s="53">
        <v>0</v>
      </c>
      <c r="J19" s="53">
        <v>0</v>
      </c>
      <c r="K19" s="53">
        <v>0</v>
      </c>
      <c r="L19" s="53"/>
      <c r="M19" s="53"/>
      <c r="N19" s="53"/>
      <c r="O19" s="53"/>
      <c r="P19" s="53">
        <v>0</v>
      </c>
      <c r="Q19" s="53">
        <v>0</v>
      </c>
      <c r="R19" s="53"/>
      <c r="S19" s="53"/>
      <c r="T19" s="53"/>
      <c r="U19" s="53">
        <f>0</f>
        <v>0</v>
      </c>
      <c r="V19" s="53">
        <f>0</f>
        <v>0</v>
      </c>
      <c r="W19" s="53">
        <f>0</f>
        <v>0</v>
      </c>
      <c r="X19" s="53">
        <f t="shared" si="2"/>
        <v>0</v>
      </c>
      <c r="Y19" s="53">
        <f>SUM(C19:W19)</f>
        <v>0</v>
      </c>
      <c r="Z19" s="66">
        <f t="shared" si="3"/>
        <v>0</v>
      </c>
      <c r="AA19" s="66">
        <v>0</v>
      </c>
    </row>
    <row r="20" spans="1:27" s="51" customFormat="1" ht="23.25">
      <c r="A20" s="48" t="s">
        <v>70</v>
      </c>
      <c r="B20" s="53">
        <f>0</f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/>
      <c r="M20" s="53"/>
      <c r="N20" s="53"/>
      <c r="O20" s="53"/>
      <c r="P20" s="53">
        <v>0</v>
      </c>
      <c r="Q20" s="53">
        <v>0</v>
      </c>
      <c r="R20" s="53"/>
      <c r="S20" s="53"/>
      <c r="T20" s="53">
        <v>0</v>
      </c>
      <c r="U20" s="53">
        <f>0</f>
        <v>0</v>
      </c>
      <c r="V20" s="53">
        <f>0</f>
        <v>0</v>
      </c>
      <c r="W20" s="53">
        <f>0</f>
        <v>0</v>
      </c>
      <c r="X20" s="53">
        <f t="shared" si="2"/>
        <v>0</v>
      </c>
      <c r="Y20" s="53">
        <f>SUM(C20:W20)</f>
        <v>0</v>
      </c>
      <c r="Z20" s="66">
        <f t="shared" si="3"/>
        <v>0</v>
      </c>
      <c r="AA20" s="66">
        <v>0</v>
      </c>
    </row>
    <row r="21" spans="1:27" s="51" customFormat="1" ht="23.25">
      <c r="A21" s="48" t="s">
        <v>71</v>
      </c>
      <c r="B21" s="53">
        <v>0</v>
      </c>
      <c r="C21" s="53">
        <v>0</v>
      </c>
      <c r="D21" s="53">
        <v>0</v>
      </c>
      <c r="E21" s="53"/>
      <c r="F21" s="53"/>
      <c r="G21" s="53">
        <v>0</v>
      </c>
      <c r="H21" s="53">
        <v>4676.64</v>
      </c>
      <c r="I21" s="53">
        <v>0</v>
      </c>
      <c r="J21" s="53"/>
      <c r="K21" s="53">
        <v>0</v>
      </c>
      <c r="L21" s="53"/>
      <c r="M21" s="53"/>
      <c r="N21" s="53"/>
      <c r="O21" s="53"/>
      <c r="P21" s="53">
        <v>0</v>
      </c>
      <c r="Q21" s="53">
        <v>0</v>
      </c>
      <c r="R21" s="53"/>
      <c r="S21" s="53"/>
      <c r="T21" s="53">
        <v>0</v>
      </c>
      <c r="U21" s="53"/>
      <c r="V21" s="53"/>
      <c r="W21" s="53"/>
      <c r="X21" s="53">
        <f t="shared" si="2"/>
        <v>4676.64</v>
      </c>
      <c r="Y21" s="53">
        <v>4700</v>
      </c>
      <c r="Z21" s="66">
        <f t="shared" si="3"/>
        <v>-23.359999999999673</v>
      </c>
      <c r="AA21" s="66">
        <f t="shared" si="4"/>
        <v>-0.4970212765957377</v>
      </c>
    </row>
    <row r="22" spans="1:27" s="51" customFormat="1" ht="23.25">
      <c r="A22" s="48" t="s">
        <v>72</v>
      </c>
      <c r="B22" s="53">
        <v>330.66</v>
      </c>
      <c r="C22" s="53"/>
      <c r="D22" s="53"/>
      <c r="E22" s="53"/>
      <c r="F22" s="53">
        <v>0</v>
      </c>
      <c r="G22" s="53"/>
      <c r="H22" s="53">
        <v>175.35</v>
      </c>
      <c r="I22" s="53">
        <v>0</v>
      </c>
      <c r="J22" s="53">
        <v>661.32</v>
      </c>
      <c r="K22" s="53"/>
      <c r="L22" s="53"/>
      <c r="M22" s="53"/>
      <c r="N22" s="53"/>
      <c r="O22" s="53"/>
      <c r="P22" s="53">
        <v>0</v>
      </c>
      <c r="Q22" s="53">
        <v>0</v>
      </c>
      <c r="R22" s="53"/>
      <c r="S22" s="53"/>
      <c r="T22" s="53">
        <v>0</v>
      </c>
      <c r="U22" s="53"/>
      <c r="V22" s="53"/>
      <c r="W22" s="53"/>
      <c r="X22" s="53">
        <f t="shared" si="2"/>
        <v>1167.33</v>
      </c>
      <c r="Y22" s="53">
        <v>0</v>
      </c>
      <c r="Z22" s="66">
        <f t="shared" si="3"/>
        <v>1167.33</v>
      </c>
      <c r="AA22" s="66" t="e">
        <f t="shared" si="4"/>
        <v>#DIV/0!</v>
      </c>
    </row>
    <row r="23" spans="1:27" s="51" customFormat="1" ht="23.25">
      <c r="A23" s="48" t="s">
        <v>73</v>
      </c>
      <c r="B23" s="53">
        <v>0</v>
      </c>
      <c r="C23" s="53">
        <v>0</v>
      </c>
      <c r="D23" s="53">
        <v>0</v>
      </c>
      <c r="E23" s="53"/>
      <c r="F23" s="53"/>
      <c r="G23" s="53">
        <v>0</v>
      </c>
      <c r="H23" s="53">
        <v>19056</v>
      </c>
      <c r="I23" s="53"/>
      <c r="J23" s="53">
        <v>19172</v>
      </c>
      <c r="K23" s="53"/>
      <c r="L23" s="53"/>
      <c r="M23" s="53"/>
      <c r="N23" s="53"/>
      <c r="O23" s="53"/>
      <c r="P23" s="53">
        <v>0</v>
      </c>
      <c r="Q23" s="53">
        <v>0</v>
      </c>
      <c r="R23" s="53"/>
      <c r="S23" s="53"/>
      <c r="T23" s="53">
        <v>0</v>
      </c>
      <c r="U23" s="53"/>
      <c r="V23" s="53"/>
      <c r="W23" s="53"/>
      <c r="X23" s="53">
        <f t="shared" si="2"/>
        <v>38228</v>
      </c>
      <c r="Y23" s="53">
        <v>37000</v>
      </c>
      <c r="Z23" s="66">
        <f t="shared" si="3"/>
        <v>1228</v>
      </c>
      <c r="AA23" s="66">
        <f t="shared" si="4"/>
        <v>3.3189189189189188</v>
      </c>
    </row>
    <row r="24" spans="1:27" s="51" customFormat="1" ht="23.25">
      <c r="A24" s="52" t="s">
        <v>74</v>
      </c>
      <c r="B24" s="53">
        <v>0</v>
      </c>
      <c r="C24" s="53">
        <v>0</v>
      </c>
      <c r="D24" s="53">
        <v>0</v>
      </c>
      <c r="E24" s="53">
        <v>0</v>
      </c>
      <c r="F24" s="53">
        <v>4046.79</v>
      </c>
      <c r="G24" s="53">
        <v>0</v>
      </c>
      <c r="H24" s="53">
        <v>0</v>
      </c>
      <c r="I24" s="53">
        <v>180</v>
      </c>
      <c r="J24" s="53">
        <v>6056.07</v>
      </c>
      <c r="K24" s="53"/>
      <c r="L24" s="53"/>
      <c r="M24" s="53"/>
      <c r="N24" s="53"/>
      <c r="O24" s="53"/>
      <c r="P24" s="53">
        <v>0</v>
      </c>
      <c r="Q24" s="53">
        <v>0</v>
      </c>
      <c r="R24" s="53"/>
      <c r="S24" s="53"/>
      <c r="T24" s="53">
        <v>0</v>
      </c>
      <c r="U24" s="53"/>
      <c r="V24" s="53"/>
      <c r="W24" s="53"/>
      <c r="X24" s="53">
        <f t="shared" si="2"/>
        <v>10282.86</v>
      </c>
      <c r="Y24" s="53">
        <v>7000</v>
      </c>
      <c r="Z24" s="66">
        <f t="shared" si="3"/>
        <v>3282.8600000000006</v>
      </c>
      <c r="AA24" s="66">
        <f t="shared" si="4"/>
        <v>46.89800000000001</v>
      </c>
    </row>
    <row r="25" spans="1:27" s="51" customFormat="1" ht="23.25">
      <c r="A25" s="48" t="s">
        <v>75</v>
      </c>
      <c r="B25" s="53">
        <f aca="true" t="shared" si="7" ref="B25:J25">B26+B30+B31</f>
        <v>211605.8</v>
      </c>
      <c r="C25" s="53">
        <f t="shared" si="7"/>
        <v>237636.8</v>
      </c>
      <c r="D25" s="53">
        <f t="shared" si="7"/>
        <v>140269</v>
      </c>
      <c r="E25" s="53">
        <f t="shared" si="7"/>
        <v>135800</v>
      </c>
      <c r="F25" s="53">
        <f t="shared" si="7"/>
        <v>55705</v>
      </c>
      <c r="G25" s="53">
        <f t="shared" si="7"/>
        <v>125262.8</v>
      </c>
      <c r="H25" s="53">
        <f t="shared" si="7"/>
        <v>105240</v>
      </c>
      <c r="I25" s="53">
        <f t="shared" si="7"/>
        <v>60440</v>
      </c>
      <c r="J25" s="53">
        <f t="shared" si="7"/>
        <v>76745</v>
      </c>
      <c r="K25" s="53">
        <f>K26+K30+K31</f>
        <v>35632</v>
      </c>
      <c r="L25" s="53">
        <f>L26+L30+L31</f>
        <v>166395.1</v>
      </c>
      <c r="M25" s="53">
        <f>M26+M30+M31</f>
        <v>74931</v>
      </c>
      <c r="N25" s="53">
        <f>N26+N30+N31</f>
        <v>37826.2</v>
      </c>
      <c r="O25" s="53">
        <f>O26+O30+O31</f>
        <v>59321.6</v>
      </c>
      <c r="P25" s="53">
        <f aca="true" t="shared" si="8" ref="P25:W25">P26+P30+P31</f>
        <v>18220</v>
      </c>
      <c r="Q25" s="53">
        <f t="shared" si="8"/>
        <v>40690</v>
      </c>
      <c r="R25" s="53">
        <f t="shared" si="8"/>
        <v>36468.5</v>
      </c>
      <c r="S25" s="53">
        <f t="shared" si="8"/>
        <v>41699</v>
      </c>
      <c r="T25" s="53">
        <f t="shared" si="8"/>
        <v>2722.6</v>
      </c>
      <c r="U25" s="53">
        <f t="shared" si="8"/>
        <v>0</v>
      </c>
      <c r="V25" s="53">
        <f>V26+V30+V31</f>
        <v>0</v>
      </c>
      <c r="W25" s="53">
        <f t="shared" si="8"/>
        <v>0</v>
      </c>
      <c r="X25" s="53">
        <f t="shared" si="2"/>
        <v>1662610.4000000001</v>
      </c>
      <c r="Y25" s="53">
        <f>Y26+Y30+Y31</f>
        <v>2048700</v>
      </c>
      <c r="Z25" s="66">
        <f t="shared" si="3"/>
        <v>-386089.59999999986</v>
      </c>
      <c r="AA25" s="50">
        <f t="shared" si="4"/>
        <v>-18.845589886269334</v>
      </c>
    </row>
    <row r="26" spans="1:27" s="51" customFormat="1" ht="23.25">
      <c r="A26" s="69" t="s">
        <v>76</v>
      </c>
      <c r="B26" s="53">
        <f aca="true" t="shared" si="9" ref="B26:J26">SUM(B27:B29)</f>
        <v>183140</v>
      </c>
      <c r="C26" s="53">
        <f t="shared" si="9"/>
        <v>232480</v>
      </c>
      <c r="D26" s="53">
        <f t="shared" si="9"/>
        <v>67780</v>
      </c>
      <c r="E26" s="53">
        <f t="shared" si="9"/>
        <v>122620</v>
      </c>
      <c r="F26" s="53">
        <f t="shared" si="9"/>
        <v>53680</v>
      </c>
      <c r="G26" s="53">
        <f t="shared" si="9"/>
        <v>104390</v>
      </c>
      <c r="H26" s="53">
        <f t="shared" si="9"/>
        <v>105040</v>
      </c>
      <c r="I26" s="53">
        <f t="shared" si="9"/>
        <v>56840</v>
      </c>
      <c r="J26" s="53">
        <f t="shared" si="9"/>
        <v>73760</v>
      </c>
      <c r="K26" s="53">
        <f>SUM(K27:K29)</f>
        <v>28590</v>
      </c>
      <c r="L26" s="53">
        <f>SUM(L27:L29)</f>
        <v>144920</v>
      </c>
      <c r="M26" s="53">
        <f>SUM(M27:M29)</f>
        <v>70710</v>
      </c>
      <c r="N26" s="53">
        <f>SUM(N27:N29)</f>
        <v>28160</v>
      </c>
      <c r="O26" s="53">
        <f>SUM(O27:O29)</f>
        <v>56200</v>
      </c>
      <c r="P26" s="53">
        <f aca="true" t="shared" si="10" ref="P26:W26">SUM(P27:P29)</f>
        <v>14720</v>
      </c>
      <c r="Q26" s="53">
        <f t="shared" si="10"/>
        <v>30280</v>
      </c>
      <c r="R26" s="53">
        <f t="shared" si="10"/>
        <v>27350</v>
      </c>
      <c r="S26" s="53">
        <f t="shared" si="10"/>
        <v>23570</v>
      </c>
      <c r="T26" s="53">
        <f t="shared" si="10"/>
        <v>740</v>
      </c>
      <c r="U26" s="53">
        <f t="shared" si="10"/>
        <v>0</v>
      </c>
      <c r="V26" s="53">
        <f>SUM(V27:V29)</f>
        <v>0</v>
      </c>
      <c r="W26" s="53">
        <f t="shared" si="10"/>
        <v>0</v>
      </c>
      <c r="X26" s="53">
        <f t="shared" si="2"/>
        <v>1424970</v>
      </c>
      <c r="Y26" s="53">
        <f>SUM(Y27:Y29)</f>
        <v>1601000</v>
      </c>
      <c r="Z26" s="66">
        <f t="shared" si="3"/>
        <v>-176030</v>
      </c>
      <c r="AA26" s="50">
        <f t="shared" si="4"/>
        <v>-10.995003123048095</v>
      </c>
    </row>
    <row r="27" spans="1:27" s="51" customFormat="1" ht="23.25">
      <c r="A27" s="55" t="s">
        <v>77</v>
      </c>
      <c r="B27" s="56">
        <v>149000</v>
      </c>
      <c r="C27" s="56">
        <v>187800</v>
      </c>
      <c r="D27" s="56">
        <v>54200</v>
      </c>
      <c r="E27" s="56">
        <v>97800</v>
      </c>
      <c r="F27" s="56">
        <v>43400</v>
      </c>
      <c r="G27" s="56">
        <v>83200</v>
      </c>
      <c r="H27" s="56">
        <v>83800</v>
      </c>
      <c r="I27" s="56">
        <v>46100</v>
      </c>
      <c r="J27" s="56">
        <v>59000</v>
      </c>
      <c r="K27" s="56">
        <v>22200</v>
      </c>
      <c r="L27" s="56">
        <v>116800</v>
      </c>
      <c r="M27" s="56">
        <v>57800</v>
      </c>
      <c r="N27" s="56">
        <v>22200</v>
      </c>
      <c r="O27" s="56">
        <v>43800</v>
      </c>
      <c r="P27" s="56">
        <v>12200</v>
      </c>
      <c r="Q27" s="56">
        <v>23800</v>
      </c>
      <c r="R27" s="56">
        <v>22000</v>
      </c>
      <c r="S27" s="81">
        <v>17600</v>
      </c>
      <c r="T27" s="56">
        <v>500</v>
      </c>
      <c r="U27" s="56"/>
      <c r="V27" s="56"/>
      <c r="W27" s="56"/>
      <c r="X27" s="58">
        <f t="shared" si="2"/>
        <v>1143200</v>
      </c>
      <c r="Y27" s="58">
        <v>1300000</v>
      </c>
      <c r="Z27" s="59">
        <f t="shared" si="3"/>
        <v>-156800</v>
      </c>
      <c r="AA27" s="59">
        <f t="shared" si="4"/>
        <v>-12.061538461538461</v>
      </c>
    </row>
    <row r="28" spans="1:27" s="51" customFormat="1" ht="23.25">
      <c r="A28" s="60" t="s">
        <v>78</v>
      </c>
      <c r="B28" s="61">
        <v>33880</v>
      </c>
      <c r="C28" s="61">
        <v>44300</v>
      </c>
      <c r="D28" s="61">
        <v>13580</v>
      </c>
      <c r="E28" s="61">
        <v>24780</v>
      </c>
      <c r="F28" s="61">
        <v>10200</v>
      </c>
      <c r="G28" s="61">
        <v>21130</v>
      </c>
      <c r="H28" s="61">
        <v>21220</v>
      </c>
      <c r="I28" s="61">
        <v>10700</v>
      </c>
      <c r="J28" s="61">
        <v>14740</v>
      </c>
      <c r="K28" s="61">
        <v>6390</v>
      </c>
      <c r="L28" s="61">
        <v>28020</v>
      </c>
      <c r="M28" s="61">
        <v>12870</v>
      </c>
      <c r="N28" s="61">
        <v>5960</v>
      </c>
      <c r="O28" s="61">
        <v>12320</v>
      </c>
      <c r="P28" s="61">
        <v>2520</v>
      </c>
      <c r="Q28" s="61">
        <v>6480</v>
      </c>
      <c r="R28" s="61">
        <v>5230</v>
      </c>
      <c r="S28" s="80">
        <v>5970</v>
      </c>
      <c r="T28" s="61">
        <v>240</v>
      </c>
      <c r="U28" s="61"/>
      <c r="V28" s="61"/>
      <c r="W28" s="61"/>
      <c r="X28" s="62">
        <f t="shared" si="2"/>
        <v>280530</v>
      </c>
      <c r="Y28" s="62">
        <v>300000</v>
      </c>
      <c r="Z28" s="59">
        <f t="shared" si="3"/>
        <v>-19470</v>
      </c>
      <c r="AA28" s="59">
        <f t="shared" si="4"/>
        <v>-6.49</v>
      </c>
    </row>
    <row r="29" spans="1:27" s="51" customFormat="1" ht="23.25">
      <c r="A29" s="63" t="s">
        <v>79</v>
      </c>
      <c r="B29" s="68">
        <v>260</v>
      </c>
      <c r="C29" s="68">
        <v>380</v>
      </c>
      <c r="D29" s="68"/>
      <c r="E29" s="68">
        <v>40</v>
      </c>
      <c r="F29" s="68">
        <v>80</v>
      </c>
      <c r="G29" s="68">
        <v>60</v>
      </c>
      <c r="H29" s="68">
        <v>20</v>
      </c>
      <c r="I29" s="68">
        <v>40</v>
      </c>
      <c r="J29" s="68">
        <v>20</v>
      </c>
      <c r="K29" s="68"/>
      <c r="L29" s="68">
        <v>100</v>
      </c>
      <c r="M29" s="68">
        <v>40</v>
      </c>
      <c r="N29" s="68"/>
      <c r="O29" s="68">
        <v>80</v>
      </c>
      <c r="P29" s="68"/>
      <c r="Q29" s="68"/>
      <c r="R29" s="68">
        <v>120</v>
      </c>
      <c r="S29" s="26">
        <v>0</v>
      </c>
      <c r="T29" s="68"/>
      <c r="U29" s="68"/>
      <c r="V29" s="68"/>
      <c r="W29" s="68"/>
      <c r="X29" s="64">
        <f t="shared" si="2"/>
        <v>1240</v>
      </c>
      <c r="Y29" s="64">
        <v>1000</v>
      </c>
      <c r="Z29" s="65">
        <f t="shared" si="3"/>
        <v>240</v>
      </c>
      <c r="AA29" s="65">
        <f t="shared" si="4"/>
        <v>24</v>
      </c>
    </row>
    <row r="30" spans="1:27" s="51" customFormat="1" ht="23.25">
      <c r="A30" s="70" t="s">
        <v>80</v>
      </c>
      <c r="B30" s="49">
        <v>130</v>
      </c>
      <c r="C30" s="49">
        <v>2860</v>
      </c>
      <c r="D30" s="49">
        <v>72264</v>
      </c>
      <c r="E30" s="49">
        <v>10730</v>
      </c>
      <c r="F30" s="49"/>
      <c r="G30" s="49"/>
      <c r="H30" s="49"/>
      <c r="I30" s="49"/>
      <c r="J30" s="49"/>
      <c r="K30" s="49">
        <v>1300</v>
      </c>
      <c r="L30" s="49"/>
      <c r="M30" s="49"/>
      <c r="N30" s="49"/>
      <c r="O30" s="49"/>
      <c r="P30" s="49"/>
      <c r="Q30" s="49"/>
      <c r="R30" s="49"/>
      <c r="S30" s="10">
        <v>15879</v>
      </c>
      <c r="T30" s="49">
        <v>260</v>
      </c>
      <c r="U30" s="49"/>
      <c r="V30" s="49"/>
      <c r="W30" s="49"/>
      <c r="X30" s="53">
        <f t="shared" si="2"/>
        <v>103423</v>
      </c>
      <c r="Y30" s="53">
        <v>200000</v>
      </c>
      <c r="Z30" s="66">
        <f t="shared" si="3"/>
        <v>-96577</v>
      </c>
      <c r="AA30" s="50">
        <f t="shared" si="4"/>
        <v>-48.2885</v>
      </c>
    </row>
    <row r="31" spans="1:27" s="51" customFormat="1" ht="23.25">
      <c r="A31" s="69" t="s">
        <v>81</v>
      </c>
      <c r="B31" s="53">
        <f aca="true" t="shared" si="11" ref="B31:K31">SUM(B32:B34)</f>
        <v>28335.8</v>
      </c>
      <c r="C31" s="53">
        <f t="shared" si="11"/>
        <v>2296.8</v>
      </c>
      <c r="D31" s="53">
        <f t="shared" si="11"/>
        <v>225</v>
      </c>
      <c r="E31" s="53">
        <f t="shared" si="11"/>
        <v>2450</v>
      </c>
      <c r="F31" s="53">
        <f t="shared" si="11"/>
        <v>2025</v>
      </c>
      <c r="G31" s="53">
        <f t="shared" si="11"/>
        <v>20872.8</v>
      </c>
      <c r="H31" s="53">
        <f t="shared" si="11"/>
        <v>200</v>
      </c>
      <c r="I31" s="53">
        <f t="shared" si="11"/>
        <v>3600</v>
      </c>
      <c r="J31" s="53">
        <f t="shared" si="11"/>
        <v>2985</v>
      </c>
      <c r="K31" s="53">
        <f t="shared" si="11"/>
        <v>5742</v>
      </c>
      <c r="L31" s="53">
        <f>SUM(L32:L34)</f>
        <v>21475.1</v>
      </c>
      <c r="M31" s="53">
        <f>SUM(M32:M34)</f>
        <v>4221</v>
      </c>
      <c r="N31" s="53">
        <f>SUM(N32:N34)</f>
        <v>9666.2</v>
      </c>
      <c r="O31" s="53">
        <f>SUM(O32:O34)</f>
        <v>3121.6</v>
      </c>
      <c r="P31" s="53">
        <f aca="true" t="shared" si="12" ref="P31:W31">SUM(P32:P34)</f>
        <v>3500</v>
      </c>
      <c r="Q31" s="53">
        <f t="shared" si="12"/>
        <v>10410</v>
      </c>
      <c r="R31" s="53">
        <f t="shared" si="12"/>
        <v>9118.5</v>
      </c>
      <c r="S31" s="53">
        <f t="shared" si="12"/>
        <v>2250</v>
      </c>
      <c r="T31" s="53">
        <f>SUM(T32:T34)</f>
        <v>1722.6</v>
      </c>
      <c r="U31" s="53">
        <f t="shared" si="12"/>
        <v>0</v>
      </c>
      <c r="V31" s="53">
        <f>SUM(V32:V34)</f>
        <v>0</v>
      </c>
      <c r="W31" s="53">
        <f t="shared" si="12"/>
        <v>0</v>
      </c>
      <c r="X31" s="53">
        <f t="shared" si="2"/>
        <v>134217.4</v>
      </c>
      <c r="Y31" s="53">
        <f>SUM(Y32:Y34)</f>
        <v>247700</v>
      </c>
      <c r="Z31" s="66">
        <f t="shared" si="3"/>
        <v>-113482.6</v>
      </c>
      <c r="AA31" s="50">
        <f t="shared" si="4"/>
        <v>-45.814533710133226</v>
      </c>
    </row>
    <row r="32" spans="1:27" s="51" customFormat="1" ht="23.25">
      <c r="A32" s="55" t="s">
        <v>77</v>
      </c>
      <c r="B32" s="56"/>
      <c r="C32" s="56">
        <v>0</v>
      </c>
      <c r="D32" s="56">
        <v>225</v>
      </c>
      <c r="E32" s="56">
        <v>2250</v>
      </c>
      <c r="F32" s="56">
        <v>2025</v>
      </c>
      <c r="G32" s="56">
        <v>1350</v>
      </c>
      <c r="H32" s="56"/>
      <c r="I32" s="56">
        <v>3600</v>
      </c>
      <c r="J32" s="56">
        <v>2025</v>
      </c>
      <c r="K32" s="56"/>
      <c r="L32" s="56">
        <v>2700</v>
      </c>
      <c r="M32" s="56">
        <v>1350</v>
      </c>
      <c r="N32" s="56">
        <v>3150</v>
      </c>
      <c r="O32" s="56"/>
      <c r="P32" s="56">
        <v>2700</v>
      </c>
      <c r="Q32" s="56">
        <v>1800</v>
      </c>
      <c r="R32" s="56">
        <v>1350</v>
      </c>
      <c r="S32" s="56">
        <v>2250</v>
      </c>
      <c r="T32" s="56"/>
      <c r="U32" s="56"/>
      <c r="V32" s="56"/>
      <c r="W32" s="56"/>
      <c r="X32" s="58">
        <f t="shared" si="2"/>
        <v>26775</v>
      </c>
      <c r="Y32" s="58">
        <v>61700</v>
      </c>
      <c r="Z32" s="59">
        <f t="shared" si="3"/>
        <v>-34925</v>
      </c>
      <c r="AA32" s="59">
        <f t="shared" si="4"/>
        <v>-56.60453808752026</v>
      </c>
    </row>
    <row r="33" spans="1:27" s="51" customFormat="1" ht="23.25">
      <c r="A33" s="60" t="s">
        <v>78</v>
      </c>
      <c r="B33" s="61">
        <v>28335.8</v>
      </c>
      <c r="C33" s="61">
        <v>2296.8</v>
      </c>
      <c r="D33" s="61"/>
      <c r="E33" s="61">
        <v>200</v>
      </c>
      <c r="F33" s="61"/>
      <c r="G33" s="61">
        <v>19522.8</v>
      </c>
      <c r="H33" s="61">
        <v>200</v>
      </c>
      <c r="I33" s="61"/>
      <c r="J33" s="61">
        <v>960</v>
      </c>
      <c r="K33" s="61">
        <v>5742</v>
      </c>
      <c r="L33" s="61">
        <v>11971.1</v>
      </c>
      <c r="M33" s="61">
        <v>2871</v>
      </c>
      <c r="N33" s="61">
        <v>6516.2</v>
      </c>
      <c r="O33" s="61">
        <v>400</v>
      </c>
      <c r="P33" s="61">
        <v>800</v>
      </c>
      <c r="Q33" s="61">
        <v>6342</v>
      </c>
      <c r="R33" s="61">
        <v>600</v>
      </c>
      <c r="S33" s="61"/>
      <c r="T33" s="56">
        <v>1722.6</v>
      </c>
      <c r="U33" s="61"/>
      <c r="V33" s="61"/>
      <c r="W33" s="61"/>
      <c r="X33" s="62">
        <f t="shared" si="2"/>
        <v>88480.3</v>
      </c>
      <c r="Y33" s="62">
        <v>180000</v>
      </c>
      <c r="Z33" s="59">
        <f t="shared" si="3"/>
        <v>-91519.7</v>
      </c>
      <c r="AA33" s="59">
        <f t="shared" si="4"/>
        <v>-50.844277777777776</v>
      </c>
    </row>
    <row r="34" spans="1:27" s="51" customFormat="1" ht="23.25">
      <c r="A34" s="71" t="s">
        <v>82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>
        <v>6804</v>
      </c>
      <c r="M34" s="61"/>
      <c r="N34" s="61"/>
      <c r="O34" s="61">
        <v>2721.6</v>
      </c>
      <c r="P34" s="61"/>
      <c r="Q34" s="61">
        <v>2268</v>
      </c>
      <c r="R34" s="61">
        <v>7168.5</v>
      </c>
      <c r="S34" s="61"/>
      <c r="T34" s="61"/>
      <c r="U34" s="61"/>
      <c r="V34" s="61"/>
      <c r="W34" s="61"/>
      <c r="X34" s="64">
        <f t="shared" si="2"/>
        <v>18962.1</v>
      </c>
      <c r="Y34" s="49">
        <v>6000</v>
      </c>
      <c r="Z34" s="59">
        <f t="shared" si="3"/>
        <v>12962.099999999999</v>
      </c>
      <c r="AA34" s="65">
        <f>Z34*100/Y34</f>
        <v>216.03499999999997</v>
      </c>
    </row>
    <row r="35" spans="1:27" s="51" customFormat="1" ht="24" thickBot="1">
      <c r="A35" s="72" t="s">
        <v>36</v>
      </c>
      <c r="B35" s="73">
        <f aca="true" t="shared" si="13" ref="B35:N35">SUM(B6+B11+B12+B17+B18+B19+B20+B21+B22+B23+B24+B25+B5+B4)</f>
        <v>54907762.96999999</v>
      </c>
      <c r="C35" s="73">
        <f t="shared" si="13"/>
        <v>302927.44</v>
      </c>
      <c r="D35" s="73">
        <f t="shared" si="13"/>
        <v>40321248.55</v>
      </c>
      <c r="E35" s="73">
        <f t="shared" si="13"/>
        <v>213368.64</v>
      </c>
      <c r="F35" s="73">
        <f t="shared" si="13"/>
        <v>20055491.849999998</v>
      </c>
      <c r="G35" s="73">
        <f t="shared" si="13"/>
        <v>225204.3</v>
      </c>
      <c r="H35" s="73">
        <f t="shared" si="13"/>
        <v>25026433.630000003</v>
      </c>
      <c r="I35" s="73">
        <f t="shared" si="13"/>
        <v>116926.28</v>
      </c>
      <c r="J35" s="73">
        <f t="shared" si="13"/>
        <v>214307.69</v>
      </c>
      <c r="K35" s="73">
        <f t="shared" si="13"/>
        <v>24988774.52</v>
      </c>
      <c r="L35" s="73">
        <f>SUM(L6+L11+L12+L17+L18+L19+L20+L21+L22+L23+L24+L25+L5+L4)</f>
        <v>369648.1</v>
      </c>
      <c r="M35" s="73">
        <f t="shared" si="13"/>
        <v>25011276</v>
      </c>
      <c r="N35" s="73">
        <f t="shared" si="13"/>
        <v>37826.2</v>
      </c>
      <c r="O35" s="73">
        <f>SUM(O6+O11+O12+O17+O18+O19+O20+O21+O22+O23+O24+O25+O5+O4)</f>
        <v>22472138.700000003</v>
      </c>
      <c r="P35" s="73">
        <f aca="true" t="shared" si="14" ref="P35:X35">SUM(P6+P11+P12+P17+P18+P19+P20+P21+P22+P23+P24+P25+P5+P4)</f>
        <v>40169543.83</v>
      </c>
      <c r="Q35" s="73">
        <f t="shared" si="14"/>
        <v>198743.28</v>
      </c>
      <c r="R35" s="73">
        <f t="shared" si="14"/>
        <v>37746173.26</v>
      </c>
      <c r="S35" s="73">
        <f t="shared" si="14"/>
        <v>154937.49</v>
      </c>
      <c r="T35" s="73">
        <f t="shared" si="14"/>
        <v>302962.63</v>
      </c>
      <c r="U35" s="73">
        <f t="shared" si="14"/>
        <v>37680000</v>
      </c>
      <c r="V35" s="73">
        <f>SUM(V6+V11+V12+V17+V18+V19+V20+V21+V22+V23+V24+V25+V5+V4)</f>
        <v>0</v>
      </c>
      <c r="W35" s="73">
        <f t="shared" si="14"/>
        <v>0</v>
      </c>
      <c r="X35" s="73">
        <f t="shared" si="14"/>
        <v>330515695.3600001</v>
      </c>
      <c r="Y35" s="73">
        <f>SUM(Y6+Y11+Y12+Y17+Y18+Y19+Y20+Y21+Y22+Y23+Y24+Y25+Y5+Y4)</f>
        <v>234220400</v>
      </c>
      <c r="Z35" s="74">
        <f>SUM(X35-Y35)</f>
        <v>96295295.36000007</v>
      </c>
      <c r="AA35" s="74">
        <f>Z35*100/Y35</f>
        <v>41.11311199195291</v>
      </c>
    </row>
    <row r="36" spans="1:27" s="51" customFormat="1" ht="24" thickTop="1">
      <c r="A36" s="75"/>
      <c r="B36" s="76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</row>
    <row r="37" spans="1:27" s="51" customFormat="1" ht="23.25">
      <c r="A37" s="102"/>
      <c r="B37" s="102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</row>
  </sheetData>
  <sheetProtection/>
  <mergeCells count="3">
    <mergeCell ref="A1:J1"/>
    <mergeCell ref="A2:J2"/>
    <mergeCell ref="A37:B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9"/>
  <sheetViews>
    <sheetView zoomScale="89" zoomScaleNormal="89" zoomScalePageLayoutView="0" workbookViewId="0" topLeftCell="I7">
      <selection activeCell="P27" sqref="P27"/>
    </sheetView>
  </sheetViews>
  <sheetFormatPr defaultColWidth="9.140625" defaultRowHeight="15"/>
  <cols>
    <col min="1" max="1" width="26.421875" style="43" customWidth="1"/>
    <col min="2" max="21" width="12.8515625" style="43" customWidth="1"/>
    <col min="22" max="23" width="8.57421875" style="43" customWidth="1"/>
    <col min="24" max="25" width="14.8515625" style="43" customWidth="1"/>
    <col min="26" max="26" width="17.00390625" style="43" customWidth="1"/>
    <col min="27" max="27" width="8.7109375" style="43" customWidth="1"/>
    <col min="28" max="16384" width="9.00390625" style="43" customWidth="1"/>
  </cols>
  <sheetData>
    <row r="1" spans="1:21" ht="30.75">
      <c r="A1" s="101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7" ht="30.75">
      <c r="A2" s="101" t="s">
        <v>172</v>
      </c>
      <c r="B2" s="101"/>
      <c r="C2" s="101"/>
      <c r="D2" s="101"/>
      <c r="E2" s="101"/>
      <c r="F2" s="101"/>
      <c r="G2" s="101"/>
      <c r="H2" s="101"/>
      <c r="I2" s="101"/>
      <c r="J2" s="101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44"/>
      <c r="W2" s="44"/>
      <c r="X2" s="44"/>
      <c r="Y2" s="44"/>
      <c r="Z2" s="44" t="s">
        <v>49</v>
      </c>
      <c r="AA2" s="44"/>
    </row>
    <row r="3" spans="1:27" ht="24">
      <c r="A3" s="45" t="s">
        <v>50</v>
      </c>
      <c r="B3" s="46" t="s">
        <v>173</v>
      </c>
      <c r="C3" s="46" t="s">
        <v>174</v>
      </c>
      <c r="D3" s="46" t="s">
        <v>175</v>
      </c>
      <c r="E3" s="46" t="s">
        <v>176</v>
      </c>
      <c r="F3" s="46" t="s">
        <v>177</v>
      </c>
      <c r="G3" s="46" t="s">
        <v>178</v>
      </c>
      <c r="H3" s="46" t="s">
        <v>179</v>
      </c>
      <c r="I3" s="46" t="s">
        <v>180</v>
      </c>
      <c r="J3" s="46" t="s">
        <v>181</v>
      </c>
      <c r="K3" s="46" t="s">
        <v>182</v>
      </c>
      <c r="L3" s="46" t="s">
        <v>183</v>
      </c>
      <c r="M3" s="46" t="s">
        <v>184</v>
      </c>
      <c r="N3" s="46" t="s">
        <v>185</v>
      </c>
      <c r="O3" s="46" t="s">
        <v>186</v>
      </c>
      <c r="P3" s="46" t="s">
        <v>187</v>
      </c>
      <c r="Q3" s="46" t="s">
        <v>188</v>
      </c>
      <c r="R3" s="46" t="s">
        <v>189</v>
      </c>
      <c r="S3" s="46" t="s">
        <v>190</v>
      </c>
      <c r="T3" s="46" t="s">
        <v>191</v>
      </c>
      <c r="U3" s="46" t="s">
        <v>192</v>
      </c>
      <c r="V3" s="46"/>
      <c r="W3" s="46"/>
      <c r="X3" s="46" t="s">
        <v>51</v>
      </c>
      <c r="Y3" s="46" t="s">
        <v>52</v>
      </c>
      <c r="Z3" s="47" t="s">
        <v>53</v>
      </c>
      <c r="AA3" s="47" t="s">
        <v>6</v>
      </c>
    </row>
    <row r="4" spans="1:27" s="51" customFormat="1" ht="23.25">
      <c r="A4" s="48" t="s">
        <v>54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>
        <f>SUM(C4:W4)</f>
        <v>0</v>
      </c>
      <c r="Z4" s="50">
        <f>SUM(W4-Y4)</f>
        <v>0</v>
      </c>
      <c r="AA4" s="50">
        <f>SUM(Y4-Z4)</f>
        <v>0</v>
      </c>
    </row>
    <row r="5" spans="1:27" s="51" customFormat="1" ht="23.25">
      <c r="A5" s="52" t="s">
        <v>55</v>
      </c>
      <c r="B5" s="53">
        <f>0</f>
        <v>0</v>
      </c>
      <c r="C5" s="53">
        <v>0</v>
      </c>
      <c r="D5" s="53">
        <v>0</v>
      </c>
      <c r="E5" s="53">
        <v>0</v>
      </c>
      <c r="F5" s="53">
        <v>0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8">
        <f>SUM(B5:W5)</f>
        <v>0</v>
      </c>
      <c r="Y5" s="53">
        <v>0</v>
      </c>
      <c r="Z5" s="50">
        <f>SUM(W5-Y5)</f>
        <v>0</v>
      </c>
      <c r="AA5" s="50" t="e">
        <f>Z5*100/Y5</f>
        <v>#DIV/0!</v>
      </c>
    </row>
    <row r="6" spans="1:27" s="51" customFormat="1" ht="23.25">
      <c r="A6" s="48" t="s">
        <v>56</v>
      </c>
      <c r="B6" s="54">
        <f aca="true" t="shared" si="0" ref="B6:N6">SUM(B7:B10)</f>
        <v>69097897.5</v>
      </c>
      <c r="C6" s="54">
        <f t="shared" si="0"/>
        <v>0</v>
      </c>
      <c r="D6" s="54">
        <f t="shared" si="0"/>
        <v>210142.74</v>
      </c>
      <c r="E6" s="54">
        <f t="shared" si="0"/>
        <v>69020168.76</v>
      </c>
      <c r="F6" s="54">
        <f t="shared" si="0"/>
        <v>104663.31</v>
      </c>
      <c r="G6" s="54">
        <f t="shared" si="0"/>
        <v>176004</v>
      </c>
      <c r="H6" s="54">
        <f t="shared" si="0"/>
        <v>0</v>
      </c>
      <c r="I6" s="54">
        <f t="shared" si="0"/>
        <v>12643165.42</v>
      </c>
      <c r="J6" s="54">
        <f t="shared" si="0"/>
        <v>37215.1</v>
      </c>
      <c r="K6" s="54">
        <f t="shared" si="0"/>
        <v>29949770.28</v>
      </c>
      <c r="L6" s="54">
        <f t="shared" si="0"/>
        <v>29976951.31</v>
      </c>
      <c r="M6" s="54">
        <f t="shared" si="0"/>
        <v>0</v>
      </c>
      <c r="N6" s="54">
        <f t="shared" si="0"/>
        <v>2968.75</v>
      </c>
      <c r="O6" s="54">
        <f>SUM(O7:O10)</f>
        <v>199344.28</v>
      </c>
      <c r="P6" s="54">
        <f aca="true" t="shared" si="1" ref="P6:W6">SUM(P7:P10)</f>
        <v>29902688.3</v>
      </c>
      <c r="Q6" s="54">
        <f t="shared" si="1"/>
        <v>62043.78</v>
      </c>
      <c r="R6" s="54">
        <f t="shared" si="1"/>
        <v>0</v>
      </c>
      <c r="S6" s="54">
        <f t="shared" si="1"/>
        <v>24868800</v>
      </c>
      <c r="T6" s="54">
        <f t="shared" si="1"/>
        <v>30232637.02</v>
      </c>
      <c r="U6" s="54">
        <f t="shared" si="1"/>
        <v>0</v>
      </c>
      <c r="V6" s="54">
        <f>SUM(V7:V10)</f>
        <v>0</v>
      </c>
      <c r="W6" s="54">
        <f t="shared" si="1"/>
        <v>0</v>
      </c>
      <c r="X6" s="53">
        <f>SUM(B6:W6)</f>
        <v>296484460.55</v>
      </c>
      <c r="Y6" s="53">
        <f>SUM(Y7:Y10)</f>
        <v>241752000</v>
      </c>
      <c r="Z6" s="50">
        <f>SUM(X6-Y6)</f>
        <v>54732460.55000001</v>
      </c>
      <c r="AA6" s="50">
        <f>Z6*100/Y6</f>
        <v>22.63992047635594</v>
      </c>
    </row>
    <row r="7" spans="1:27" s="51" customFormat="1" ht="23.25">
      <c r="A7" s="55" t="s">
        <v>57</v>
      </c>
      <c r="B7" s="56">
        <v>68954400</v>
      </c>
      <c r="C7" s="56"/>
      <c r="D7" s="56"/>
      <c r="E7" s="56">
        <v>68954400</v>
      </c>
      <c r="F7" s="56"/>
      <c r="G7" s="56"/>
      <c r="H7" s="56"/>
      <c r="I7" s="56">
        <v>12434400</v>
      </c>
      <c r="J7" s="56"/>
      <c r="K7" s="56">
        <v>29842560</v>
      </c>
      <c r="L7" s="56">
        <v>29842560</v>
      </c>
      <c r="M7" s="56"/>
      <c r="N7" s="56"/>
      <c r="O7" s="56"/>
      <c r="P7" s="56">
        <v>29842560</v>
      </c>
      <c r="Q7" s="56"/>
      <c r="R7" s="56"/>
      <c r="S7" s="56">
        <v>24868800</v>
      </c>
      <c r="T7" s="56">
        <v>29842560</v>
      </c>
      <c r="U7" s="57"/>
      <c r="V7" s="58"/>
      <c r="W7" s="58"/>
      <c r="X7" s="62">
        <f>SUM(B7:W7)</f>
        <v>294582240</v>
      </c>
      <c r="Y7" s="58">
        <v>240000000</v>
      </c>
      <c r="Z7" s="59">
        <f aca="true" t="shared" si="2" ref="Z7:Z23">X7-Y7</f>
        <v>54582240</v>
      </c>
      <c r="AA7" s="59">
        <f>Z7*100/Y7</f>
        <v>22.7426</v>
      </c>
    </row>
    <row r="8" spans="1:27" s="51" customFormat="1" ht="23.25">
      <c r="A8" s="60" t="s">
        <v>58</v>
      </c>
      <c r="B8" s="61">
        <v>143497.5</v>
      </c>
      <c r="C8" s="61"/>
      <c r="D8" s="61">
        <v>210142.74</v>
      </c>
      <c r="E8" s="61">
        <v>65768.76</v>
      </c>
      <c r="F8" s="61">
        <v>104663.31</v>
      </c>
      <c r="G8" s="61">
        <v>176004</v>
      </c>
      <c r="H8" s="61"/>
      <c r="I8" s="61">
        <v>208765.42</v>
      </c>
      <c r="J8" s="61">
        <v>37215.1</v>
      </c>
      <c r="K8" s="61">
        <v>102026.28</v>
      </c>
      <c r="L8" s="61">
        <v>134391.31</v>
      </c>
      <c r="M8" s="61"/>
      <c r="N8" s="61">
        <v>2968.75</v>
      </c>
      <c r="O8" s="61">
        <v>199344.28</v>
      </c>
      <c r="P8" s="61">
        <v>60128.3</v>
      </c>
      <c r="Q8" s="61">
        <v>62043.78</v>
      </c>
      <c r="R8" s="61"/>
      <c r="S8" s="61"/>
      <c r="T8" s="61">
        <v>390077.02</v>
      </c>
      <c r="U8" s="61"/>
      <c r="V8" s="62"/>
      <c r="W8" s="62"/>
      <c r="X8" s="62">
        <f aca="true" t="shared" si="3" ref="X8:X36">SUM(B8:W8)</f>
        <v>1897036.5500000003</v>
      </c>
      <c r="Y8" s="62">
        <v>1750000</v>
      </c>
      <c r="Z8" s="59">
        <f t="shared" si="2"/>
        <v>147036.55000000028</v>
      </c>
      <c r="AA8" s="59">
        <f>Z8*100/Y8</f>
        <v>8.402088571428587</v>
      </c>
    </row>
    <row r="9" spans="1:27" s="51" customFormat="1" ht="23.25">
      <c r="A9" s="60" t="s">
        <v>59</v>
      </c>
      <c r="B9" s="61"/>
      <c r="C9" s="61"/>
      <c r="D9" s="61"/>
      <c r="E9" s="61"/>
      <c r="F9" s="61"/>
      <c r="G9" s="61"/>
      <c r="H9" s="61"/>
      <c r="I9" s="61"/>
      <c r="J9" s="61"/>
      <c r="K9" s="61">
        <v>5184</v>
      </c>
      <c r="L9" s="61"/>
      <c r="M9" s="61"/>
      <c r="N9" s="61"/>
      <c r="O9" s="61"/>
      <c r="P9" s="61"/>
      <c r="Q9" s="61"/>
      <c r="R9" s="61"/>
      <c r="S9" s="61"/>
      <c r="T9" s="61"/>
      <c r="U9" s="61"/>
      <c r="V9" s="62"/>
      <c r="W9" s="62"/>
      <c r="X9" s="62">
        <f t="shared" si="3"/>
        <v>5184</v>
      </c>
      <c r="Y9" s="62">
        <v>2000</v>
      </c>
      <c r="Z9" s="59">
        <f t="shared" si="2"/>
        <v>3184</v>
      </c>
      <c r="AA9" s="59">
        <f aca="true" t="shared" si="4" ref="AA9:AA35">Z9*100/Y9</f>
        <v>159.2</v>
      </c>
    </row>
    <row r="10" spans="1:27" s="51" customFormat="1" ht="23.25">
      <c r="A10" s="63" t="s">
        <v>60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/>
      <c r="V10" s="64"/>
      <c r="W10" s="64"/>
      <c r="X10" s="64">
        <f t="shared" si="3"/>
        <v>0</v>
      </c>
      <c r="Y10" s="64">
        <v>0</v>
      </c>
      <c r="Z10" s="65">
        <f t="shared" si="2"/>
        <v>0</v>
      </c>
      <c r="AA10" s="65">
        <v>0</v>
      </c>
    </row>
    <row r="11" spans="1:27" s="51" customFormat="1" ht="23.25">
      <c r="A11" s="52" t="s">
        <v>61</v>
      </c>
      <c r="B11" s="53"/>
      <c r="C11" s="53">
        <v>0</v>
      </c>
      <c r="D11" s="53">
        <v>0</v>
      </c>
      <c r="E11" s="53"/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/>
      <c r="R11" s="53">
        <v>0</v>
      </c>
      <c r="S11" s="53">
        <v>0</v>
      </c>
      <c r="T11" s="53"/>
      <c r="U11" s="53">
        <v>0</v>
      </c>
      <c r="V11" s="53"/>
      <c r="W11" s="53"/>
      <c r="X11" s="53">
        <f t="shared" si="3"/>
        <v>0</v>
      </c>
      <c r="Y11" s="53">
        <f>SUM(C11:W11)</f>
        <v>0</v>
      </c>
      <c r="Z11" s="66">
        <f t="shared" si="2"/>
        <v>0</v>
      </c>
      <c r="AA11" s="66">
        <v>0</v>
      </c>
    </row>
    <row r="12" spans="1:27" s="51" customFormat="1" ht="23.25">
      <c r="A12" s="48" t="s">
        <v>62</v>
      </c>
      <c r="B12" s="53">
        <f aca="true" t="shared" si="5" ref="B12:N12">SUM(B13:B16)</f>
        <v>0</v>
      </c>
      <c r="C12" s="53">
        <f t="shared" si="5"/>
        <v>0</v>
      </c>
      <c r="D12" s="53">
        <f t="shared" si="5"/>
        <v>0</v>
      </c>
      <c r="E12" s="53">
        <f t="shared" si="5"/>
        <v>0</v>
      </c>
      <c r="F12" s="53">
        <f t="shared" si="5"/>
        <v>0</v>
      </c>
      <c r="G12" s="53">
        <f t="shared" si="5"/>
        <v>0</v>
      </c>
      <c r="H12" s="53">
        <f t="shared" si="5"/>
        <v>0</v>
      </c>
      <c r="I12" s="53">
        <f t="shared" si="5"/>
        <v>0</v>
      </c>
      <c r="J12" s="53">
        <f t="shared" si="5"/>
        <v>0</v>
      </c>
      <c r="K12" s="53">
        <f t="shared" si="5"/>
        <v>0</v>
      </c>
      <c r="L12" s="53">
        <f t="shared" si="5"/>
        <v>0</v>
      </c>
      <c r="M12" s="53">
        <f t="shared" si="5"/>
        <v>101331.23</v>
      </c>
      <c r="N12" s="53">
        <f t="shared" si="5"/>
        <v>0</v>
      </c>
      <c r="O12" s="53">
        <f>SUM(O13:O16)</f>
        <v>0</v>
      </c>
      <c r="P12" s="53">
        <f aca="true" t="shared" si="6" ref="P12:W12">SUM(P13:P16)</f>
        <v>0</v>
      </c>
      <c r="Q12" s="53">
        <f t="shared" si="6"/>
        <v>0</v>
      </c>
      <c r="R12" s="53">
        <f t="shared" si="6"/>
        <v>0</v>
      </c>
      <c r="S12" s="53">
        <f t="shared" si="6"/>
        <v>0</v>
      </c>
      <c r="T12" s="53">
        <f t="shared" si="6"/>
        <v>0</v>
      </c>
      <c r="U12" s="53">
        <f t="shared" si="6"/>
        <v>0</v>
      </c>
      <c r="V12" s="53">
        <f>SUM(V13:V16)</f>
        <v>0</v>
      </c>
      <c r="W12" s="53">
        <f t="shared" si="6"/>
        <v>0</v>
      </c>
      <c r="X12" s="53">
        <f t="shared" si="3"/>
        <v>101331.23</v>
      </c>
      <c r="Y12" s="53">
        <f>SUM(Y13:Y16)</f>
        <v>110000</v>
      </c>
      <c r="Z12" s="66">
        <f t="shared" si="2"/>
        <v>-8668.770000000004</v>
      </c>
      <c r="AA12" s="50">
        <f t="shared" si="4"/>
        <v>-7.8807000000000045</v>
      </c>
    </row>
    <row r="13" spans="1:27" s="51" customFormat="1" ht="23.25">
      <c r="A13" s="55" t="s">
        <v>63</v>
      </c>
      <c r="B13" s="61">
        <f>0</f>
        <v>0</v>
      </c>
      <c r="C13" s="61">
        <f>0</f>
        <v>0</v>
      </c>
      <c r="D13" s="61">
        <f>0</f>
        <v>0</v>
      </c>
      <c r="E13" s="61">
        <f>0</f>
        <v>0</v>
      </c>
      <c r="F13" s="61">
        <f>0</f>
        <v>0</v>
      </c>
      <c r="G13" s="61">
        <f>0</f>
        <v>0</v>
      </c>
      <c r="H13" s="61">
        <f>0</f>
        <v>0</v>
      </c>
      <c r="I13" s="61">
        <f>0</f>
        <v>0</v>
      </c>
      <c r="J13" s="61">
        <f>0</f>
        <v>0</v>
      </c>
      <c r="K13" s="61">
        <v>0</v>
      </c>
      <c r="L13" s="61">
        <v>0</v>
      </c>
      <c r="M13" s="61">
        <v>0</v>
      </c>
      <c r="N13" s="61">
        <v>0</v>
      </c>
      <c r="O13" s="61">
        <f>0</f>
        <v>0</v>
      </c>
      <c r="P13" s="61">
        <f>0</f>
        <v>0</v>
      </c>
      <c r="Q13" s="61">
        <f>0</f>
        <v>0</v>
      </c>
      <c r="R13" s="61">
        <f>0</f>
        <v>0</v>
      </c>
      <c r="S13" s="61">
        <f>0</f>
        <v>0</v>
      </c>
      <c r="T13" s="61">
        <f>0</f>
        <v>0</v>
      </c>
      <c r="U13" s="61">
        <f>0</f>
        <v>0</v>
      </c>
      <c r="V13" s="61">
        <f>0</f>
        <v>0</v>
      </c>
      <c r="W13" s="61">
        <f>0</f>
        <v>0</v>
      </c>
      <c r="X13" s="58">
        <f t="shared" si="3"/>
        <v>0</v>
      </c>
      <c r="Y13" s="58">
        <f>SUM(C13:W13)</f>
        <v>0</v>
      </c>
      <c r="Z13" s="59">
        <f t="shared" si="2"/>
        <v>0</v>
      </c>
      <c r="AA13" s="59">
        <v>0</v>
      </c>
    </row>
    <row r="14" spans="1:27" s="51" customFormat="1" ht="23.25">
      <c r="A14" s="60" t="s">
        <v>64</v>
      </c>
      <c r="B14" s="61">
        <f>0</f>
        <v>0</v>
      </c>
      <c r="C14" s="61">
        <f>0</f>
        <v>0</v>
      </c>
      <c r="D14" s="61">
        <f>0</f>
        <v>0</v>
      </c>
      <c r="E14" s="61">
        <f>0</f>
        <v>0</v>
      </c>
      <c r="F14" s="61">
        <f>0</f>
        <v>0</v>
      </c>
      <c r="G14" s="61">
        <f>0</f>
        <v>0</v>
      </c>
      <c r="H14" s="61">
        <f>0</f>
        <v>0</v>
      </c>
      <c r="I14" s="61">
        <f>0</f>
        <v>0</v>
      </c>
      <c r="J14" s="61">
        <f>0</f>
        <v>0</v>
      </c>
      <c r="K14" s="61">
        <v>0</v>
      </c>
      <c r="L14" s="61">
        <v>0</v>
      </c>
      <c r="M14" s="61">
        <v>0</v>
      </c>
      <c r="N14" s="61">
        <v>0</v>
      </c>
      <c r="O14" s="61">
        <f>0</f>
        <v>0</v>
      </c>
      <c r="P14" s="61">
        <f>0</f>
        <v>0</v>
      </c>
      <c r="Q14" s="61">
        <f>0</f>
        <v>0</v>
      </c>
      <c r="R14" s="61">
        <f>0</f>
        <v>0</v>
      </c>
      <c r="S14" s="61">
        <f>0</f>
        <v>0</v>
      </c>
      <c r="T14" s="61">
        <f>0</f>
        <v>0</v>
      </c>
      <c r="U14" s="61">
        <f>0</f>
        <v>0</v>
      </c>
      <c r="V14" s="61">
        <f>0</f>
        <v>0</v>
      </c>
      <c r="W14" s="61">
        <f>0</f>
        <v>0</v>
      </c>
      <c r="X14" s="62">
        <f t="shared" si="3"/>
        <v>0</v>
      </c>
      <c r="Y14" s="62">
        <f>SUM(C14:W14)</f>
        <v>0</v>
      </c>
      <c r="Z14" s="59">
        <f t="shared" si="2"/>
        <v>0</v>
      </c>
      <c r="AA14" s="59">
        <v>0</v>
      </c>
    </row>
    <row r="15" spans="1:27" s="51" customFormat="1" ht="23.25">
      <c r="A15" s="60" t="s">
        <v>65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/>
      <c r="K15" s="61">
        <v>0</v>
      </c>
      <c r="L15" s="61"/>
      <c r="M15" s="61">
        <v>101331.23</v>
      </c>
      <c r="N15" s="61"/>
      <c r="O15" s="61"/>
      <c r="P15" s="61">
        <v>0</v>
      </c>
      <c r="Q15" s="61"/>
      <c r="R15" s="61"/>
      <c r="S15" s="61"/>
      <c r="T15" s="61">
        <v>0</v>
      </c>
      <c r="U15" s="61"/>
      <c r="V15" s="61"/>
      <c r="W15" s="61"/>
      <c r="X15" s="62"/>
      <c r="Y15" s="62">
        <v>110000</v>
      </c>
      <c r="Z15" s="59">
        <f t="shared" si="2"/>
        <v>-110000</v>
      </c>
      <c r="AA15" s="59">
        <f t="shared" si="4"/>
        <v>-100</v>
      </c>
    </row>
    <row r="16" spans="1:27" s="51" customFormat="1" ht="23.25">
      <c r="A16" s="67" t="s">
        <v>66</v>
      </c>
      <c r="B16" s="68">
        <f>0</f>
        <v>0</v>
      </c>
      <c r="C16" s="68">
        <f>0</f>
        <v>0</v>
      </c>
      <c r="D16" s="68">
        <f>0</f>
        <v>0</v>
      </c>
      <c r="E16" s="68">
        <f>0</f>
        <v>0</v>
      </c>
      <c r="F16" s="68">
        <f>0</f>
        <v>0</v>
      </c>
      <c r="G16" s="68">
        <f>0</f>
        <v>0</v>
      </c>
      <c r="H16" s="68">
        <f>0</f>
        <v>0</v>
      </c>
      <c r="I16" s="68">
        <f>0</f>
        <v>0</v>
      </c>
      <c r="J16" s="68">
        <f>0</f>
        <v>0</v>
      </c>
      <c r="K16" s="68">
        <v>0</v>
      </c>
      <c r="L16" s="68">
        <v>0</v>
      </c>
      <c r="M16" s="68">
        <v>0</v>
      </c>
      <c r="N16" s="68">
        <v>0</v>
      </c>
      <c r="O16" s="68">
        <f>0</f>
        <v>0</v>
      </c>
      <c r="P16" s="68">
        <f>0</f>
        <v>0</v>
      </c>
      <c r="Q16" s="68">
        <f>0</f>
        <v>0</v>
      </c>
      <c r="R16" s="68">
        <f>0</f>
        <v>0</v>
      </c>
      <c r="S16" s="68">
        <f>0</f>
        <v>0</v>
      </c>
      <c r="T16" s="68">
        <f>0</f>
        <v>0</v>
      </c>
      <c r="U16" s="68">
        <f>0</f>
        <v>0</v>
      </c>
      <c r="V16" s="68">
        <f>0</f>
        <v>0</v>
      </c>
      <c r="W16" s="68">
        <f>0</f>
        <v>0</v>
      </c>
      <c r="X16" s="64">
        <f t="shared" si="3"/>
        <v>0</v>
      </c>
      <c r="Y16" s="64">
        <f>SUM(C16:W16)</f>
        <v>0</v>
      </c>
      <c r="Z16" s="65">
        <f t="shared" si="2"/>
        <v>0</v>
      </c>
      <c r="AA16" s="65">
        <v>0</v>
      </c>
    </row>
    <row r="17" spans="1:27" s="51" customFormat="1" ht="23.25">
      <c r="A17" s="48" t="s">
        <v>67</v>
      </c>
      <c r="B17" s="53">
        <f>0</f>
        <v>0</v>
      </c>
      <c r="C17" s="53">
        <f>0</f>
        <v>0</v>
      </c>
      <c r="D17" s="53">
        <f>0</f>
        <v>0</v>
      </c>
      <c r="E17" s="53">
        <f>0</f>
        <v>0</v>
      </c>
      <c r="F17" s="53">
        <f>0</f>
        <v>0</v>
      </c>
      <c r="G17" s="53">
        <f>0</f>
        <v>0</v>
      </c>
      <c r="H17" s="53">
        <f>0</f>
        <v>0</v>
      </c>
      <c r="I17" s="53">
        <f>0</f>
        <v>0</v>
      </c>
      <c r="J17" s="53">
        <f>0</f>
        <v>0</v>
      </c>
      <c r="K17" s="53">
        <v>0</v>
      </c>
      <c r="L17" s="53"/>
      <c r="M17" s="53"/>
      <c r="N17" s="53"/>
      <c r="O17" s="53">
        <f>0</f>
        <v>0</v>
      </c>
      <c r="P17" s="53">
        <f>0</f>
        <v>0</v>
      </c>
      <c r="Q17" s="53">
        <f>0</f>
        <v>0</v>
      </c>
      <c r="R17" s="53">
        <f>0</f>
        <v>0</v>
      </c>
      <c r="S17" s="53">
        <f>0</f>
        <v>0</v>
      </c>
      <c r="T17" s="53">
        <f>0</f>
        <v>0</v>
      </c>
      <c r="U17" s="53">
        <f>0</f>
        <v>0</v>
      </c>
      <c r="V17" s="53">
        <f>0</f>
        <v>0</v>
      </c>
      <c r="W17" s="53">
        <f>0</f>
        <v>0</v>
      </c>
      <c r="X17" s="53">
        <f t="shared" si="3"/>
        <v>0</v>
      </c>
      <c r="Y17" s="53">
        <f>SUM(C17:W17)</f>
        <v>0</v>
      </c>
      <c r="Z17" s="66">
        <f t="shared" si="2"/>
        <v>0</v>
      </c>
      <c r="AA17" s="66">
        <v>0</v>
      </c>
    </row>
    <row r="18" spans="1:27" s="51" customFormat="1" ht="23.25">
      <c r="A18" s="48" t="s">
        <v>68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>
        <f t="shared" si="3"/>
        <v>0</v>
      </c>
      <c r="Y18" s="53">
        <v>0</v>
      </c>
      <c r="Z18" s="66">
        <f t="shared" si="2"/>
        <v>0</v>
      </c>
      <c r="AA18" s="66">
        <f>Y18-Z18</f>
        <v>0</v>
      </c>
    </row>
    <row r="19" spans="1:27" s="51" customFormat="1" ht="23.25">
      <c r="A19" s="48" t="s">
        <v>69</v>
      </c>
      <c r="B19" s="53">
        <f>0</f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/>
      <c r="I19" s="53">
        <v>0</v>
      </c>
      <c r="J19" s="53">
        <v>0</v>
      </c>
      <c r="K19" s="53">
        <v>0</v>
      </c>
      <c r="L19" s="53"/>
      <c r="M19" s="53"/>
      <c r="N19" s="53"/>
      <c r="O19" s="53"/>
      <c r="P19" s="53">
        <v>0</v>
      </c>
      <c r="Q19" s="53">
        <v>0</v>
      </c>
      <c r="R19" s="53"/>
      <c r="S19" s="53"/>
      <c r="T19" s="53"/>
      <c r="U19" s="53">
        <f>0</f>
        <v>0</v>
      </c>
      <c r="V19" s="53">
        <f>0</f>
        <v>0</v>
      </c>
      <c r="W19" s="53">
        <f>0</f>
        <v>0</v>
      </c>
      <c r="X19" s="53">
        <f t="shared" si="3"/>
        <v>0</v>
      </c>
      <c r="Y19" s="53">
        <f>SUM(C19:W19)</f>
        <v>0</v>
      </c>
      <c r="Z19" s="66">
        <f t="shared" si="2"/>
        <v>0</v>
      </c>
      <c r="AA19" s="66">
        <v>0</v>
      </c>
    </row>
    <row r="20" spans="1:27" s="51" customFormat="1" ht="23.25">
      <c r="A20" s="48" t="s">
        <v>70</v>
      </c>
      <c r="B20" s="53">
        <f>0</f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/>
      <c r="M20" s="53"/>
      <c r="N20" s="53"/>
      <c r="O20" s="53"/>
      <c r="P20" s="53">
        <v>0</v>
      </c>
      <c r="Q20" s="53">
        <v>0</v>
      </c>
      <c r="R20" s="53"/>
      <c r="S20" s="53"/>
      <c r="T20" s="53">
        <v>0</v>
      </c>
      <c r="U20" s="53">
        <f>0</f>
        <v>0</v>
      </c>
      <c r="V20" s="53">
        <f>0</f>
        <v>0</v>
      </c>
      <c r="W20" s="53">
        <f>0</f>
        <v>0</v>
      </c>
      <c r="X20" s="53">
        <f t="shared" si="3"/>
        <v>0</v>
      </c>
      <c r="Y20" s="53">
        <f>SUM(C20:W20)</f>
        <v>0</v>
      </c>
      <c r="Z20" s="66">
        <f t="shared" si="2"/>
        <v>0</v>
      </c>
      <c r="AA20" s="66">
        <v>0</v>
      </c>
    </row>
    <row r="21" spans="1:27" s="51" customFormat="1" ht="23.25">
      <c r="A21" s="48" t="s">
        <v>71</v>
      </c>
      <c r="B21" s="53">
        <v>0</v>
      </c>
      <c r="C21" s="53">
        <v>0</v>
      </c>
      <c r="D21" s="53">
        <v>0</v>
      </c>
      <c r="E21" s="53"/>
      <c r="F21" s="53"/>
      <c r="G21" s="53">
        <v>0</v>
      </c>
      <c r="H21" s="53">
        <v>4751.41</v>
      </c>
      <c r="I21" s="53">
        <v>0</v>
      </c>
      <c r="J21" s="53"/>
      <c r="K21" s="53">
        <v>0</v>
      </c>
      <c r="L21" s="53"/>
      <c r="M21" s="53"/>
      <c r="N21" s="53"/>
      <c r="O21" s="53"/>
      <c r="P21" s="53">
        <v>0</v>
      </c>
      <c r="Q21" s="53">
        <v>0</v>
      </c>
      <c r="R21" s="53"/>
      <c r="S21" s="53"/>
      <c r="T21" s="53">
        <v>0</v>
      </c>
      <c r="U21" s="53"/>
      <c r="V21" s="53"/>
      <c r="W21" s="53"/>
      <c r="X21" s="53">
        <f t="shared" si="3"/>
        <v>4751.41</v>
      </c>
      <c r="Y21" s="53">
        <v>3800</v>
      </c>
      <c r="Z21" s="66">
        <f t="shared" si="2"/>
        <v>951.4099999999999</v>
      </c>
      <c r="AA21" s="66">
        <f t="shared" si="4"/>
        <v>25.03710526315789</v>
      </c>
    </row>
    <row r="22" spans="1:27" s="51" customFormat="1" ht="23.25">
      <c r="A22" s="48" t="s">
        <v>72</v>
      </c>
      <c r="B22" s="53">
        <v>0</v>
      </c>
      <c r="C22" s="53"/>
      <c r="D22" s="53"/>
      <c r="E22" s="53">
        <v>283.07</v>
      </c>
      <c r="F22" s="53">
        <v>0</v>
      </c>
      <c r="G22" s="53"/>
      <c r="H22" s="53"/>
      <c r="I22" s="53">
        <v>0</v>
      </c>
      <c r="J22" s="53">
        <v>0</v>
      </c>
      <c r="K22" s="53">
        <v>390.78</v>
      </c>
      <c r="L22" s="53">
        <v>458.41</v>
      </c>
      <c r="M22" s="53"/>
      <c r="N22" s="53"/>
      <c r="O22" s="53"/>
      <c r="P22" s="53">
        <v>0</v>
      </c>
      <c r="Q22" s="53">
        <v>0</v>
      </c>
      <c r="R22" s="53"/>
      <c r="S22" s="53"/>
      <c r="T22" s="53">
        <v>0</v>
      </c>
      <c r="U22" s="53"/>
      <c r="V22" s="53"/>
      <c r="W22" s="53"/>
      <c r="X22" s="53">
        <f t="shared" si="3"/>
        <v>1132.26</v>
      </c>
      <c r="Y22" s="53">
        <v>0</v>
      </c>
      <c r="Z22" s="66">
        <f t="shared" si="2"/>
        <v>1132.26</v>
      </c>
      <c r="AA22" s="66" t="e">
        <f t="shared" si="4"/>
        <v>#DIV/0!</v>
      </c>
    </row>
    <row r="23" spans="1:27" s="51" customFormat="1" ht="23.25">
      <c r="A23" s="48" t="s">
        <v>73</v>
      </c>
      <c r="B23" s="53">
        <v>0</v>
      </c>
      <c r="C23" s="53">
        <v>0</v>
      </c>
      <c r="D23" s="53">
        <v>0</v>
      </c>
      <c r="E23" s="53"/>
      <c r="F23" s="53"/>
      <c r="G23" s="53">
        <v>0</v>
      </c>
      <c r="H23" s="53"/>
      <c r="I23" s="53"/>
      <c r="J23" s="53">
        <v>18997</v>
      </c>
      <c r="K23" s="53"/>
      <c r="L23" s="53">
        <v>18298</v>
      </c>
      <c r="M23" s="53"/>
      <c r="N23" s="53"/>
      <c r="O23" s="53"/>
      <c r="P23" s="53">
        <v>0</v>
      </c>
      <c r="Q23" s="53">
        <v>0</v>
      </c>
      <c r="R23" s="53"/>
      <c r="S23" s="53"/>
      <c r="T23" s="53">
        <v>800</v>
      </c>
      <c r="U23" s="53"/>
      <c r="V23" s="53"/>
      <c r="W23" s="53"/>
      <c r="X23" s="53">
        <f t="shared" si="3"/>
        <v>38095</v>
      </c>
      <c r="Y23" s="53">
        <v>37000</v>
      </c>
      <c r="Z23" s="66">
        <f t="shared" si="2"/>
        <v>1095</v>
      </c>
      <c r="AA23" s="66">
        <f t="shared" si="4"/>
        <v>2.9594594594594597</v>
      </c>
    </row>
    <row r="24" spans="1:27" s="51" customFormat="1" ht="23.25">
      <c r="A24" s="96" t="s">
        <v>193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>
        <v>800</v>
      </c>
      <c r="U24" s="53"/>
      <c r="V24" s="53"/>
      <c r="W24" s="53"/>
      <c r="X24" s="53">
        <f t="shared" si="3"/>
        <v>800</v>
      </c>
      <c r="Y24" s="53"/>
      <c r="Z24" s="66"/>
      <c r="AA24" s="66"/>
    </row>
    <row r="25" spans="1:27" s="51" customFormat="1" ht="23.25">
      <c r="A25" s="96" t="s">
        <v>194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>
        <v>12</v>
      </c>
      <c r="U25" s="53"/>
      <c r="V25" s="53"/>
      <c r="W25" s="53"/>
      <c r="X25" s="53">
        <f t="shared" si="3"/>
        <v>12</v>
      </c>
      <c r="Y25" s="53"/>
      <c r="Z25" s="66"/>
      <c r="AA25" s="66"/>
    </row>
    <row r="26" spans="1:27" s="51" customFormat="1" ht="23.25">
      <c r="A26" s="52" t="s">
        <v>74</v>
      </c>
      <c r="B26" s="53">
        <v>0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4112.22</v>
      </c>
      <c r="I26" s="53">
        <v>360</v>
      </c>
      <c r="J26" s="53"/>
      <c r="K26" s="53"/>
      <c r="L26" s="53">
        <v>7827.1</v>
      </c>
      <c r="M26" s="53"/>
      <c r="N26" s="53"/>
      <c r="O26" s="53"/>
      <c r="P26" s="53">
        <v>0</v>
      </c>
      <c r="Q26" s="53">
        <v>0</v>
      </c>
      <c r="R26" s="53"/>
      <c r="S26" s="53"/>
      <c r="T26" s="53">
        <v>0</v>
      </c>
      <c r="U26" s="53"/>
      <c r="V26" s="53"/>
      <c r="W26" s="53"/>
      <c r="X26" s="53">
        <f t="shared" si="3"/>
        <v>12299.32</v>
      </c>
      <c r="Y26" s="53">
        <v>7000</v>
      </c>
      <c r="Z26" s="66">
        <f aca="true" t="shared" si="7" ref="Z26:Z36">X26-Y26</f>
        <v>5299.32</v>
      </c>
      <c r="AA26" s="66">
        <f t="shared" si="4"/>
        <v>75.70457142857143</v>
      </c>
    </row>
    <row r="27" spans="1:27" s="51" customFormat="1" ht="23.25">
      <c r="A27" s="48" t="s">
        <v>75</v>
      </c>
      <c r="B27" s="53">
        <f aca="true" t="shared" si="8" ref="B27:J27">B28+B32+B33</f>
        <v>41192</v>
      </c>
      <c r="C27" s="53">
        <f t="shared" si="8"/>
        <v>84895</v>
      </c>
      <c r="D27" s="53">
        <f t="shared" si="8"/>
        <v>53225</v>
      </c>
      <c r="E27" s="53">
        <f t="shared" si="8"/>
        <v>70440</v>
      </c>
      <c r="F27" s="53">
        <f t="shared" si="8"/>
        <v>60412</v>
      </c>
      <c r="G27" s="53">
        <f t="shared" si="8"/>
        <v>67005.3</v>
      </c>
      <c r="H27" s="53">
        <f t="shared" si="8"/>
        <v>89022</v>
      </c>
      <c r="I27" s="53">
        <f t="shared" si="8"/>
        <v>56612</v>
      </c>
      <c r="J27" s="53">
        <f t="shared" si="8"/>
        <v>7150</v>
      </c>
      <c r="K27" s="53">
        <f>K28+K32+K33</f>
        <v>28659.5</v>
      </c>
      <c r="L27" s="53">
        <f>L28+L32+L33</f>
        <v>36234.2</v>
      </c>
      <c r="M27" s="53">
        <f>M28+M32+M33</f>
        <v>4930</v>
      </c>
      <c r="N27" s="53">
        <f>N28+N32+N33</f>
        <v>33925</v>
      </c>
      <c r="O27" s="53">
        <f>O28+O32+O33</f>
        <v>25355</v>
      </c>
      <c r="P27" s="53">
        <f aca="true" t="shared" si="9" ref="P27:W27">P28+P32+P33</f>
        <v>21719.7</v>
      </c>
      <c r="Q27" s="53">
        <f t="shared" si="9"/>
        <v>60094.5</v>
      </c>
      <c r="R27" s="53">
        <f t="shared" si="9"/>
        <v>50685</v>
      </c>
      <c r="S27" s="53">
        <f t="shared" si="9"/>
        <v>225</v>
      </c>
      <c r="T27" s="53">
        <f t="shared" si="9"/>
        <v>15457</v>
      </c>
      <c r="U27" s="53">
        <f t="shared" si="9"/>
        <v>0</v>
      </c>
      <c r="V27" s="53">
        <f>V28+V32+V33</f>
        <v>0</v>
      </c>
      <c r="W27" s="53">
        <f t="shared" si="9"/>
        <v>0</v>
      </c>
      <c r="X27" s="53">
        <f t="shared" si="3"/>
        <v>807238.2</v>
      </c>
      <c r="Y27" s="53">
        <f>Y28+Y32+Y33</f>
        <v>878800</v>
      </c>
      <c r="Z27" s="66">
        <f t="shared" si="7"/>
        <v>-71561.80000000005</v>
      </c>
      <c r="AA27" s="50">
        <f t="shared" si="4"/>
        <v>-8.14312699135185</v>
      </c>
    </row>
    <row r="28" spans="1:27" s="51" customFormat="1" ht="23.25">
      <c r="A28" s="69" t="s">
        <v>76</v>
      </c>
      <c r="B28" s="53">
        <f aca="true" t="shared" si="10" ref="B28:J28">SUM(B29:B31)</f>
        <v>24530</v>
      </c>
      <c r="C28" s="53">
        <f t="shared" si="10"/>
        <v>70770</v>
      </c>
      <c r="D28" s="53">
        <f t="shared" si="10"/>
        <v>51650</v>
      </c>
      <c r="E28" s="53">
        <f t="shared" si="10"/>
        <v>50730</v>
      </c>
      <c r="F28" s="53">
        <f t="shared" si="10"/>
        <v>54270</v>
      </c>
      <c r="G28" s="53">
        <f t="shared" si="10"/>
        <v>26970</v>
      </c>
      <c r="H28" s="53">
        <f t="shared" si="10"/>
        <v>80180</v>
      </c>
      <c r="I28" s="53">
        <f t="shared" si="10"/>
        <v>47180</v>
      </c>
      <c r="J28" s="53">
        <f t="shared" si="10"/>
        <v>6000</v>
      </c>
      <c r="K28" s="53">
        <f>SUM(K29:K31)</f>
        <v>15740</v>
      </c>
      <c r="L28" s="53">
        <f>SUM(L29:L31)</f>
        <v>26090</v>
      </c>
      <c r="M28" s="53">
        <f>SUM(M29:M31)</f>
        <v>4930</v>
      </c>
      <c r="N28" s="53">
        <f>SUM(N29:N31)</f>
        <v>32920</v>
      </c>
      <c r="O28" s="53">
        <f>SUM(O29:O31)</f>
        <v>24080</v>
      </c>
      <c r="P28" s="53">
        <f aca="true" t="shared" si="11" ref="P28:W28">SUM(P29:P31)</f>
        <v>19710</v>
      </c>
      <c r="Q28" s="53">
        <f t="shared" si="11"/>
        <v>39740</v>
      </c>
      <c r="R28" s="53">
        <f t="shared" si="11"/>
        <v>48210</v>
      </c>
      <c r="S28" s="53">
        <f t="shared" si="11"/>
        <v>0</v>
      </c>
      <c r="T28" s="53">
        <f t="shared" si="11"/>
        <v>8820</v>
      </c>
      <c r="U28" s="53">
        <f t="shared" si="11"/>
        <v>0</v>
      </c>
      <c r="V28" s="53">
        <f>SUM(V29:V31)</f>
        <v>0</v>
      </c>
      <c r="W28" s="53">
        <f t="shared" si="11"/>
        <v>0</v>
      </c>
      <c r="X28" s="53">
        <f t="shared" si="3"/>
        <v>632520</v>
      </c>
      <c r="Y28" s="53">
        <f>SUM(Y29:Y31)</f>
        <v>601000</v>
      </c>
      <c r="Z28" s="66">
        <f t="shared" si="7"/>
        <v>31520</v>
      </c>
      <c r="AA28" s="50">
        <f t="shared" si="4"/>
        <v>5.24459234608985</v>
      </c>
    </row>
    <row r="29" spans="1:27" s="51" customFormat="1" ht="23.25">
      <c r="A29" s="55" t="s">
        <v>77</v>
      </c>
      <c r="B29" s="56">
        <v>19400</v>
      </c>
      <c r="C29" s="56">
        <v>57600</v>
      </c>
      <c r="D29" s="56">
        <v>41000</v>
      </c>
      <c r="E29" s="56">
        <v>40600</v>
      </c>
      <c r="F29" s="56">
        <v>43800</v>
      </c>
      <c r="G29" s="56">
        <v>23000</v>
      </c>
      <c r="H29" s="56">
        <v>63800</v>
      </c>
      <c r="I29" s="56">
        <v>37200</v>
      </c>
      <c r="J29" s="56">
        <v>5000</v>
      </c>
      <c r="K29" s="56">
        <v>12600</v>
      </c>
      <c r="L29" s="56">
        <v>19600</v>
      </c>
      <c r="M29" s="56">
        <v>4000</v>
      </c>
      <c r="N29" s="56">
        <v>26400</v>
      </c>
      <c r="O29" s="56">
        <v>18600</v>
      </c>
      <c r="P29" s="56">
        <v>15800</v>
      </c>
      <c r="Q29" s="56">
        <v>33200</v>
      </c>
      <c r="R29" s="56">
        <v>39000</v>
      </c>
      <c r="S29" s="56"/>
      <c r="T29" s="56">
        <v>7200</v>
      </c>
      <c r="U29" s="56"/>
      <c r="V29" s="56"/>
      <c r="W29" s="56"/>
      <c r="X29" s="58">
        <f t="shared" si="3"/>
        <v>507800</v>
      </c>
      <c r="Y29" s="58">
        <v>500000</v>
      </c>
      <c r="Z29" s="59">
        <f t="shared" si="7"/>
        <v>7800</v>
      </c>
      <c r="AA29" s="59">
        <f t="shared" si="4"/>
        <v>1.56</v>
      </c>
    </row>
    <row r="30" spans="1:27" s="51" customFormat="1" ht="23.25">
      <c r="A30" s="60" t="s">
        <v>78</v>
      </c>
      <c r="B30" s="61">
        <v>5110</v>
      </c>
      <c r="C30" s="61">
        <v>13170</v>
      </c>
      <c r="D30" s="61">
        <v>10630</v>
      </c>
      <c r="E30" s="61">
        <v>10110</v>
      </c>
      <c r="F30" s="61">
        <v>10390</v>
      </c>
      <c r="G30" s="61">
        <v>3970</v>
      </c>
      <c r="H30" s="61">
        <v>16300</v>
      </c>
      <c r="I30" s="61">
        <v>9960</v>
      </c>
      <c r="J30" s="61">
        <v>1000</v>
      </c>
      <c r="K30" s="61">
        <v>3100</v>
      </c>
      <c r="L30" s="61">
        <v>6490</v>
      </c>
      <c r="M30" s="61">
        <v>930</v>
      </c>
      <c r="N30" s="61">
        <v>6500</v>
      </c>
      <c r="O30" s="61">
        <v>5440</v>
      </c>
      <c r="P30" s="61">
        <v>3850</v>
      </c>
      <c r="Q30" s="61">
        <v>6460</v>
      </c>
      <c r="R30" s="61">
        <v>9170</v>
      </c>
      <c r="S30" s="61"/>
      <c r="T30" s="61">
        <v>1620</v>
      </c>
      <c r="U30" s="61"/>
      <c r="V30" s="61"/>
      <c r="W30" s="61"/>
      <c r="X30" s="62">
        <f t="shared" si="3"/>
        <v>124200</v>
      </c>
      <c r="Y30" s="62">
        <v>100000</v>
      </c>
      <c r="Z30" s="59">
        <f t="shared" si="7"/>
        <v>24200</v>
      </c>
      <c r="AA30" s="59">
        <f t="shared" si="4"/>
        <v>24.2</v>
      </c>
    </row>
    <row r="31" spans="1:27" s="51" customFormat="1" ht="23.25">
      <c r="A31" s="63" t="s">
        <v>79</v>
      </c>
      <c r="B31" s="68">
        <v>20</v>
      </c>
      <c r="C31" s="68"/>
      <c r="D31" s="68">
        <v>20</v>
      </c>
      <c r="E31" s="68">
        <v>20</v>
      </c>
      <c r="F31" s="68">
        <v>80</v>
      </c>
      <c r="G31" s="68"/>
      <c r="H31" s="68">
        <v>80</v>
      </c>
      <c r="I31" s="68">
        <v>20</v>
      </c>
      <c r="J31" s="68"/>
      <c r="K31" s="68">
        <v>40</v>
      </c>
      <c r="L31" s="68"/>
      <c r="M31" s="68"/>
      <c r="N31" s="68">
        <v>20</v>
      </c>
      <c r="O31" s="68">
        <v>40</v>
      </c>
      <c r="P31" s="68">
        <v>60</v>
      </c>
      <c r="Q31" s="68">
        <v>80</v>
      </c>
      <c r="R31" s="68">
        <v>40</v>
      </c>
      <c r="S31" s="68"/>
      <c r="T31" s="68"/>
      <c r="U31" s="68"/>
      <c r="V31" s="68"/>
      <c r="W31" s="68"/>
      <c r="X31" s="64">
        <f t="shared" si="3"/>
        <v>520</v>
      </c>
      <c r="Y31" s="64">
        <v>1000</v>
      </c>
      <c r="Z31" s="65">
        <f t="shared" si="7"/>
        <v>-480</v>
      </c>
      <c r="AA31" s="65">
        <f t="shared" si="4"/>
        <v>-48</v>
      </c>
    </row>
    <row r="32" spans="1:27" s="51" customFormat="1" ht="23.25">
      <c r="A32" s="70" t="s">
        <v>80</v>
      </c>
      <c r="B32" s="49"/>
      <c r="C32" s="49">
        <v>11200</v>
      </c>
      <c r="D32" s="49"/>
      <c r="E32" s="49">
        <v>17460</v>
      </c>
      <c r="F32" s="49"/>
      <c r="G32" s="49">
        <v>7000</v>
      </c>
      <c r="H32" s="49"/>
      <c r="I32" s="49">
        <v>390</v>
      </c>
      <c r="J32" s="49"/>
      <c r="K32" s="49">
        <v>0</v>
      </c>
      <c r="L32" s="49"/>
      <c r="M32" s="49"/>
      <c r="N32" s="49">
        <v>130</v>
      </c>
      <c r="O32" s="49"/>
      <c r="P32" s="49"/>
      <c r="Q32" s="49"/>
      <c r="R32" s="49"/>
      <c r="S32" s="49">
        <v>0</v>
      </c>
      <c r="T32" s="49"/>
      <c r="U32" s="49"/>
      <c r="V32" s="49"/>
      <c r="W32" s="49"/>
      <c r="X32" s="53">
        <f t="shared" si="3"/>
        <v>36180</v>
      </c>
      <c r="Y32" s="53">
        <v>30000</v>
      </c>
      <c r="Z32" s="66">
        <f t="shared" si="7"/>
        <v>6180</v>
      </c>
      <c r="AA32" s="50">
        <f t="shared" si="4"/>
        <v>20.6</v>
      </c>
    </row>
    <row r="33" spans="1:27" s="51" customFormat="1" ht="23.25">
      <c r="A33" s="69" t="s">
        <v>81</v>
      </c>
      <c r="B33" s="53">
        <f aca="true" t="shared" si="12" ref="B33:K33">SUM(B34:B36)</f>
        <v>16662</v>
      </c>
      <c r="C33" s="53">
        <f t="shared" si="12"/>
        <v>2925</v>
      </c>
      <c r="D33" s="53">
        <f t="shared" si="12"/>
        <v>1575</v>
      </c>
      <c r="E33" s="53">
        <f t="shared" si="12"/>
        <v>2250</v>
      </c>
      <c r="F33" s="53">
        <f t="shared" si="12"/>
        <v>6142</v>
      </c>
      <c r="G33" s="53">
        <f t="shared" si="12"/>
        <v>33035.3</v>
      </c>
      <c r="H33" s="53">
        <f t="shared" si="12"/>
        <v>8842</v>
      </c>
      <c r="I33" s="53">
        <f t="shared" si="12"/>
        <v>9042</v>
      </c>
      <c r="J33" s="53">
        <f t="shared" si="12"/>
        <v>1150</v>
      </c>
      <c r="K33" s="53">
        <f t="shared" si="12"/>
        <v>12919.5</v>
      </c>
      <c r="L33" s="53">
        <f>SUM(L34:L36)</f>
        <v>10144.2</v>
      </c>
      <c r="M33" s="53">
        <f>SUM(M34:M36)</f>
        <v>0</v>
      </c>
      <c r="N33" s="53">
        <f>SUM(N34:N36)</f>
        <v>875</v>
      </c>
      <c r="O33" s="53">
        <f>SUM(O34:O36)</f>
        <v>1275</v>
      </c>
      <c r="P33" s="53">
        <f aca="true" t="shared" si="13" ref="P33:W33">SUM(P34:P36)</f>
        <v>2009.7</v>
      </c>
      <c r="Q33" s="53">
        <f t="shared" si="13"/>
        <v>20354.5</v>
      </c>
      <c r="R33" s="53">
        <f t="shared" si="13"/>
        <v>2475</v>
      </c>
      <c r="S33" s="53">
        <f t="shared" si="13"/>
        <v>225</v>
      </c>
      <c r="T33" s="53">
        <f>SUM(T34:T36)</f>
        <v>6637</v>
      </c>
      <c r="U33" s="53">
        <f t="shared" si="13"/>
        <v>0</v>
      </c>
      <c r="V33" s="53">
        <f>SUM(V34:V36)</f>
        <v>0</v>
      </c>
      <c r="W33" s="53">
        <f t="shared" si="13"/>
        <v>0</v>
      </c>
      <c r="X33" s="53">
        <f t="shared" si="3"/>
        <v>138538.2</v>
      </c>
      <c r="Y33" s="53">
        <f>SUM(Y34:Y36)</f>
        <v>247800</v>
      </c>
      <c r="Z33" s="66">
        <f t="shared" si="7"/>
        <v>-109261.79999999999</v>
      </c>
      <c r="AA33" s="50">
        <f t="shared" si="4"/>
        <v>-44.09273607748183</v>
      </c>
    </row>
    <row r="34" spans="1:27" s="51" customFormat="1" ht="23.25">
      <c r="A34" s="55" t="s">
        <v>77</v>
      </c>
      <c r="B34" s="56">
        <v>1350</v>
      </c>
      <c r="C34" s="56">
        <v>2925</v>
      </c>
      <c r="D34" s="56">
        <v>1575</v>
      </c>
      <c r="E34" s="56">
        <v>450</v>
      </c>
      <c r="F34" s="56"/>
      <c r="G34" s="56">
        <v>1350</v>
      </c>
      <c r="H34" s="56">
        <v>2700</v>
      </c>
      <c r="I34" s="56">
        <v>2500</v>
      </c>
      <c r="J34" s="56">
        <v>350</v>
      </c>
      <c r="K34" s="56"/>
      <c r="L34" s="56"/>
      <c r="M34" s="56"/>
      <c r="N34" s="56">
        <v>675</v>
      </c>
      <c r="O34" s="56">
        <v>675</v>
      </c>
      <c r="P34" s="56"/>
      <c r="Q34" s="56">
        <v>2250</v>
      </c>
      <c r="R34" s="56">
        <v>2475</v>
      </c>
      <c r="S34" s="56">
        <v>225</v>
      </c>
      <c r="T34" s="56">
        <v>5625</v>
      </c>
      <c r="U34" s="56"/>
      <c r="V34" s="56"/>
      <c r="W34" s="56"/>
      <c r="X34" s="58">
        <f t="shared" si="3"/>
        <v>25125</v>
      </c>
      <c r="Y34" s="58">
        <v>61800</v>
      </c>
      <c r="Z34" s="59">
        <f t="shared" si="7"/>
        <v>-36675</v>
      </c>
      <c r="AA34" s="59">
        <f t="shared" si="4"/>
        <v>-59.34466019417476</v>
      </c>
    </row>
    <row r="35" spans="1:27" s="51" customFormat="1" ht="23.25">
      <c r="A35" s="60" t="s">
        <v>78</v>
      </c>
      <c r="B35" s="61">
        <v>15312</v>
      </c>
      <c r="C35" s="61"/>
      <c r="D35" s="61"/>
      <c r="E35" s="61">
        <v>1800</v>
      </c>
      <c r="F35" s="61">
        <v>6142</v>
      </c>
      <c r="G35" s="61">
        <v>31685.3</v>
      </c>
      <c r="H35" s="61">
        <v>6142</v>
      </c>
      <c r="I35" s="61">
        <v>6542</v>
      </c>
      <c r="J35" s="61">
        <v>800</v>
      </c>
      <c r="K35" s="61">
        <v>12919.5</v>
      </c>
      <c r="L35" s="61">
        <v>10144.2</v>
      </c>
      <c r="M35" s="61"/>
      <c r="N35" s="61">
        <v>200</v>
      </c>
      <c r="O35" s="61">
        <v>600</v>
      </c>
      <c r="P35" s="61">
        <v>2009.7</v>
      </c>
      <c r="Q35" s="61">
        <v>18104.5</v>
      </c>
      <c r="R35" s="61"/>
      <c r="S35" s="61"/>
      <c r="T35" s="56">
        <v>200</v>
      </c>
      <c r="U35" s="61"/>
      <c r="V35" s="61"/>
      <c r="W35" s="61"/>
      <c r="X35" s="62">
        <f t="shared" si="3"/>
        <v>112601.2</v>
      </c>
      <c r="Y35" s="62">
        <v>180000</v>
      </c>
      <c r="Z35" s="59">
        <f t="shared" si="7"/>
        <v>-67398.8</v>
      </c>
      <c r="AA35" s="59">
        <f t="shared" si="4"/>
        <v>-37.443777777777775</v>
      </c>
    </row>
    <row r="36" spans="1:27" s="51" customFormat="1" ht="23.25">
      <c r="A36" s="71" t="s">
        <v>82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>
        <v>812</v>
      </c>
      <c r="U36" s="61"/>
      <c r="V36" s="61"/>
      <c r="W36" s="61"/>
      <c r="X36" s="64">
        <f t="shared" si="3"/>
        <v>812</v>
      </c>
      <c r="Y36" s="49">
        <v>6000</v>
      </c>
      <c r="Z36" s="59">
        <f t="shared" si="7"/>
        <v>-5188</v>
      </c>
      <c r="AA36" s="65">
        <f>Z36*100/Y36</f>
        <v>-86.46666666666667</v>
      </c>
    </row>
    <row r="37" spans="1:27" s="51" customFormat="1" ht="24" thickBot="1">
      <c r="A37" s="72" t="s">
        <v>36</v>
      </c>
      <c r="B37" s="73">
        <f aca="true" t="shared" si="14" ref="B37:N37">SUM(B6+B11+B12+B17+B18+B19+B20+B21+B22+B23+B26+B27+B5+B4)</f>
        <v>69139089.5</v>
      </c>
      <c r="C37" s="73">
        <f t="shared" si="14"/>
        <v>84895</v>
      </c>
      <c r="D37" s="73">
        <f t="shared" si="14"/>
        <v>263367.74</v>
      </c>
      <c r="E37" s="73">
        <f t="shared" si="14"/>
        <v>69090891.83</v>
      </c>
      <c r="F37" s="73">
        <f t="shared" si="14"/>
        <v>165075.31</v>
      </c>
      <c r="G37" s="73">
        <f t="shared" si="14"/>
        <v>243009.3</v>
      </c>
      <c r="H37" s="73">
        <f t="shared" si="14"/>
        <v>97885.63</v>
      </c>
      <c r="I37" s="73">
        <f t="shared" si="14"/>
        <v>12700137.42</v>
      </c>
      <c r="J37" s="73">
        <f t="shared" si="14"/>
        <v>63362.1</v>
      </c>
      <c r="K37" s="73">
        <f t="shared" si="14"/>
        <v>29978820.560000002</v>
      </c>
      <c r="L37" s="73">
        <f>SUM(L6+L11+L12+L17+L18+L19+L20+L21+L22+L23+L26+L27+L5+L4)</f>
        <v>30039769.02</v>
      </c>
      <c r="M37" s="73">
        <f t="shared" si="14"/>
        <v>106261.23</v>
      </c>
      <c r="N37" s="73">
        <f t="shared" si="14"/>
        <v>36893.75</v>
      </c>
      <c r="O37" s="73">
        <f>SUM(O6+O11+O12+O17+O18+O19+O20+O21+O22+O23+O26+O27+O5+O4)</f>
        <v>224699.28</v>
      </c>
      <c r="P37" s="73">
        <f aca="true" t="shared" si="15" ref="P37:W37">SUM(P6+P11+P12+P17+P18+P19+P20+P21+P22+P23+P26+P27+P5+P4)</f>
        <v>29924408</v>
      </c>
      <c r="Q37" s="73">
        <f t="shared" si="15"/>
        <v>122138.28</v>
      </c>
      <c r="R37" s="73">
        <f t="shared" si="15"/>
        <v>50685</v>
      </c>
      <c r="S37" s="73">
        <f t="shared" si="15"/>
        <v>24869025</v>
      </c>
      <c r="T37" s="73">
        <f t="shared" si="15"/>
        <v>30248894.02</v>
      </c>
      <c r="U37" s="73">
        <f t="shared" si="15"/>
        <v>0</v>
      </c>
      <c r="V37" s="73">
        <f>SUM(V6+V11+V12+V17+V18+V19+V20+V21+V22+V23+V26+V27+V5+V4)</f>
        <v>0</v>
      </c>
      <c r="W37" s="73">
        <f t="shared" si="15"/>
        <v>0</v>
      </c>
      <c r="X37" s="73">
        <f>SUM(B37:W37)</f>
        <v>297449307.96999997</v>
      </c>
      <c r="Y37" s="73">
        <f>SUM(Y6+Y11+Y12+Y17+Y18+Y19+Y20+Y21+Y22+Y23+Y26+Y27+Y5+Y4)</f>
        <v>242788600</v>
      </c>
      <c r="Z37" s="74">
        <f>SUM(X37-Y37)</f>
        <v>54660707.96999997</v>
      </c>
      <c r="AA37" s="74">
        <f>Z37*100/Y37</f>
        <v>22.51370450260019</v>
      </c>
    </row>
    <row r="38" spans="1:27" s="51" customFormat="1" ht="24" thickTop="1">
      <c r="A38" s="75"/>
      <c r="B38" s="76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</row>
    <row r="39" spans="1:27" s="51" customFormat="1" ht="23.25">
      <c r="A39" s="102"/>
      <c r="B39" s="102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</row>
  </sheetData>
  <sheetProtection/>
  <mergeCells count="3">
    <mergeCell ref="A1:J1"/>
    <mergeCell ref="A2:J2"/>
    <mergeCell ref="A39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="89" zoomScaleNormal="89" zoomScalePageLayoutView="0" workbookViewId="0" topLeftCell="M1">
      <selection activeCell="S19" sqref="S19"/>
    </sheetView>
  </sheetViews>
  <sheetFormatPr defaultColWidth="9.140625" defaultRowHeight="15"/>
  <cols>
    <col min="1" max="1" width="26.421875" style="43" customWidth="1"/>
    <col min="2" max="2" width="12.8515625" style="43" customWidth="1"/>
    <col min="3" max="4" width="10.140625" style="43" bestFit="1" customWidth="1"/>
    <col min="5" max="6" width="12.8515625" style="43" customWidth="1"/>
    <col min="7" max="9" width="11.140625" style="43" bestFit="1" customWidth="1"/>
    <col min="10" max="10" width="12.8515625" style="43" customWidth="1"/>
    <col min="11" max="12" width="11.140625" style="43" bestFit="1" customWidth="1"/>
    <col min="13" max="21" width="12.8515625" style="43" customWidth="1"/>
    <col min="22" max="23" width="8.57421875" style="43" customWidth="1"/>
    <col min="24" max="25" width="14.8515625" style="43" customWidth="1"/>
    <col min="26" max="26" width="17.00390625" style="43" customWidth="1"/>
    <col min="27" max="27" width="8.7109375" style="43" customWidth="1"/>
    <col min="28" max="16384" width="9.00390625" style="43" customWidth="1"/>
  </cols>
  <sheetData>
    <row r="1" spans="1:21" ht="30.75">
      <c r="A1" s="101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7" ht="30.75">
      <c r="A2" s="101" t="s">
        <v>216</v>
      </c>
      <c r="B2" s="101"/>
      <c r="C2" s="101"/>
      <c r="D2" s="101"/>
      <c r="E2" s="101"/>
      <c r="F2" s="101"/>
      <c r="G2" s="101"/>
      <c r="H2" s="101"/>
      <c r="I2" s="101"/>
      <c r="J2" s="101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44"/>
      <c r="W2" s="44"/>
      <c r="X2" s="44"/>
      <c r="Y2" s="44"/>
      <c r="Z2" s="44" t="s">
        <v>49</v>
      </c>
      <c r="AA2" s="44"/>
    </row>
    <row r="3" spans="1:27" ht="24">
      <c r="A3" s="45" t="s">
        <v>50</v>
      </c>
      <c r="B3" s="46" t="s">
        <v>195</v>
      </c>
      <c r="C3" s="46" t="s">
        <v>196</v>
      </c>
      <c r="D3" s="46" t="s">
        <v>197</v>
      </c>
      <c r="E3" s="46" t="s">
        <v>198</v>
      </c>
      <c r="F3" s="46" t="s">
        <v>199</v>
      </c>
      <c r="G3" s="46" t="s">
        <v>200</v>
      </c>
      <c r="H3" s="46" t="s">
        <v>201</v>
      </c>
      <c r="I3" s="46" t="s">
        <v>202</v>
      </c>
      <c r="J3" s="46" t="s">
        <v>203</v>
      </c>
      <c r="K3" s="46" t="s">
        <v>204</v>
      </c>
      <c r="L3" s="46" t="s">
        <v>205</v>
      </c>
      <c r="M3" s="46" t="s">
        <v>206</v>
      </c>
      <c r="N3" s="46" t="s">
        <v>207</v>
      </c>
      <c r="O3" s="46" t="s">
        <v>208</v>
      </c>
      <c r="P3" s="46" t="s">
        <v>209</v>
      </c>
      <c r="Q3" s="46" t="s">
        <v>210</v>
      </c>
      <c r="R3" s="46" t="s">
        <v>211</v>
      </c>
      <c r="S3" s="46" t="s">
        <v>212</v>
      </c>
      <c r="T3" s="46" t="s">
        <v>213</v>
      </c>
      <c r="U3" s="46" t="s">
        <v>214</v>
      </c>
      <c r="V3" s="46" t="s">
        <v>215</v>
      </c>
      <c r="W3" s="46"/>
      <c r="X3" s="46" t="s">
        <v>51</v>
      </c>
      <c r="Y3" s="46" t="s">
        <v>52</v>
      </c>
      <c r="Z3" s="47" t="s">
        <v>53</v>
      </c>
      <c r="AA3" s="47" t="s">
        <v>6</v>
      </c>
    </row>
    <row r="4" spans="1:27" s="51" customFormat="1" ht="23.25">
      <c r="A4" s="48" t="s">
        <v>54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>
        <f>SUM(C4:W4)</f>
        <v>0</v>
      </c>
      <c r="Z4" s="50">
        <f>SUM(W4-Y4)</f>
        <v>0</v>
      </c>
      <c r="AA4" s="50">
        <f>SUM(Y4-Z4)</f>
        <v>0</v>
      </c>
    </row>
    <row r="5" spans="1:27" s="51" customFormat="1" ht="23.25">
      <c r="A5" s="52" t="s">
        <v>55</v>
      </c>
      <c r="B5" s="53">
        <f>0</f>
        <v>0</v>
      </c>
      <c r="C5" s="53">
        <v>0</v>
      </c>
      <c r="D5" s="53">
        <v>0</v>
      </c>
      <c r="E5" s="53">
        <v>0</v>
      </c>
      <c r="F5" s="53">
        <v>0</v>
      </c>
      <c r="G5" s="53"/>
      <c r="H5" s="53"/>
      <c r="I5" s="53"/>
      <c r="J5" s="53"/>
      <c r="K5" s="53"/>
      <c r="L5" s="53"/>
      <c r="M5" s="53"/>
      <c r="N5" s="53"/>
      <c r="O5" s="53">
        <v>400</v>
      </c>
      <c r="P5" s="53"/>
      <c r="Q5" s="53"/>
      <c r="R5" s="53"/>
      <c r="S5" s="53"/>
      <c r="T5" s="53"/>
      <c r="U5" s="53"/>
      <c r="V5" s="53"/>
      <c r="W5" s="53"/>
      <c r="X5" s="58">
        <f>SUM(B5:W5)</f>
        <v>400</v>
      </c>
      <c r="Y5" s="53">
        <v>0</v>
      </c>
      <c r="Z5" s="50">
        <f>SUM(W5-Y5)</f>
        <v>0</v>
      </c>
      <c r="AA5" s="50" t="e">
        <f>Z5*100/Y5</f>
        <v>#DIV/0!</v>
      </c>
    </row>
    <row r="6" spans="1:27" s="51" customFormat="1" ht="23.25">
      <c r="A6" s="48" t="s">
        <v>56</v>
      </c>
      <c r="B6" s="54">
        <f aca="true" t="shared" si="0" ref="B6:N6">SUM(B7:B10)</f>
        <v>35039617.6</v>
      </c>
      <c r="C6" s="54">
        <f t="shared" si="0"/>
        <v>29109.4</v>
      </c>
      <c r="D6" s="54">
        <f t="shared" si="0"/>
        <v>135882.32</v>
      </c>
      <c r="E6" s="54">
        <f t="shared" si="0"/>
        <v>55103959.89</v>
      </c>
      <c r="F6" s="54">
        <f t="shared" si="0"/>
        <v>47272945</v>
      </c>
      <c r="G6" s="54">
        <f t="shared" si="0"/>
        <v>65968.78</v>
      </c>
      <c r="H6" s="54">
        <f t="shared" si="0"/>
        <v>0</v>
      </c>
      <c r="I6" s="54">
        <f t="shared" si="0"/>
        <v>182509.25</v>
      </c>
      <c r="J6" s="54">
        <f t="shared" si="0"/>
        <v>56621415.63</v>
      </c>
      <c r="K6" s="54">
        <f t="shared" si="0"/>
        <v>143278.88</v>
      </c>
      <c r="L6" s="54">
        <f t="shared" si="0"/>
        <v>0</v>
      </c>
      <c r="M6" s="54">
        <f t="shared" si="0"/>
        <v>56563317.76</v>
      </c>
      <c r="N6" s="54">
        <f t="shared" si="0"/>
        <v>89595.89</v>
      </c>
      <c r="O6" s="54">
        <f>SUM(O7:O10)</f>
        <v>71582189.53</v>
      </c>
      <c r="P6" s="54">
        <f aca="true" t="shared" si="1" ref="P6:W6">SUM(P7:P10)</f>
        <v>166670.07</v>
      </c>
      <c r="Q6" s="54">
        <f t="shared" si="1"/>
        <v>0</v>
      </c>
      <c r="R6" s="54">
        <f t="shared" si="1"/>
        <v>197067.78</v>
      </c>
      <c r="S6" s="54">
        <f t="shared" si="1"/>
        <v>68954400</v>
      </c>
      <c r="T6" s="54">
        <f t="shared" si="1"/>
        <v>0</v>
      </c>
      <c r="U6" s="54">
        <f t="shared" si="1"/>
        <v>225481.92</v>
      </c>
      <c r="V6" s="54">
        <f>SUM(V7:V10)</f>
        <v>0</v>
      </c>
      <c r="W6" s="54">
        <f t="shared" si="1"/>
        <v>0</v>
      </c>
      <c r="X6" s="53">
        <f>SUM(B6:W6)</f>
        <v>392373409.6999999</v>
      </c>
      <c r="Y6" s="53">
        <f>SUM(Y7:Y10)</f>
        <v>242003000</v>
      </c>
      <c r="Z6" s="50">
        <f>SUM(X6-Y6)</f>
        <v>150370409.69999993</v>
      </c>
      <c r="AA6" s="50">
        <f>Z6*100/Y6</f>
        <v>62.13576265583481</v>
      </c>
    </row>
    <row r="7" spans="1:27" s="51" customFormat="1" ht="23.25">
      <c r="A7" s="55" t="s">
        <v>57</v>
      </c>
      <c r="B7" s="56">
        <v>34816320</v>
      </c>
      <c r="C7" s="56"/>
      <c r="D7" s="56"/>
      <c r="E7" s="56">
        <v>55088160</v>
      </c>
      <c r="F7" s="56">
        <v>47100000</v>
      </c>
      <c r="G7" s="56"/>
      <c r="H7" s="56"/>
      <c r="I7" s="56"/>
      <c r="J7" s="56">
        <v>56520000</v>
      </c>
      <c r="K7" s="56"/>
      <c r="L7" s="56"/>
      <c r="M7" s="56">
        <v>56520000</v>
      </c>
      <c r="N7" s="56"/>
      <c r="O7" s="56">
        <v>71441280</v>
      </c>
      <c r="P7" s="56"/>
      <c r="Q7" s="56"/>
      <c r="R7" s="56"/>
      <c r="S7" s="56">
        <v>68954400</v>
      </c>
      <c r="T7" s="56"/>
      <c r="U7" s="57"/>
      <c r="V7" s="58"/>
      <c r="W7" s="58"/>
      <c r="X7" s="62">
        <f>SUM(B7:W7)</f>
        <v>390440160</v>
      </c>
      <c r="Y7" s="58">
        <v>240000000</v>
      </c>
      <c r="Z7" s="59">
        <f>X7-Y7</f>
        <v>150440160</v>
      </c>
      <c r="AA7" s="59">
        <f>Z7*100/Y7</f>
        <v>62.6834</v>
      </c>
    </row>
    <row r="8" spans="1:27" s="51" customFormat="1" ht="23.25">
      <c r="A8" s="60" t="s">
        <v>58</v>
      </c>
      <c r="B8" s="61">
        <v>223297.6</v>
      </c>
      <c r="C8" s="61">
        <v>29109.4</v>
      </c>
      <c r="D8" s="61">
        <v>135882.32</v>
      </c>
      <c r="E8" s="61">
        <v>15799.89</v>
      </c>
      <c r="F8" s="61">
        <v>172945</v>
      </c>
      <c r="G8" s="61">
        <v>65968.78</v>
      </c>
      <c r="H8" s="61"/>
      <c r="I8" s="61">
        <v>182509.25</v>
      </c>
      <c r="J8" s="61">
        <v>101415.63</v>
      </c>
      <c r="K8" s="61">
        <v>143278.88</v>
      </c>
      <c r="L8" s="61"/>
      <c r="M8" s="61">
        <v>43317.76</v>
      </c>
      <c r="N8" s="61">
        <v>89595.89</v>
      </c>
      <c r="O8" s="61">
        <v>136589.53</v>
      </c>
      <c r="P8" s="61">
        <v>166670.07</v>
      </c>
      <c r="Q8" s="61"/>
      <c r="R8" s="61">
        <v>197067.78</v>
      </c>
      <c r="S8" s="61"/>
      <c r="T8" s="61"/>
      <c r="U8" s="61">
        <v>225481.92</v>
      </c>
      <c r="V8" s="62"/>
      <c r="W8" s="62"/>
      <c r="X8" s="62">
        <f aca="true" t="shared" si="2" ref="X8:X34">SUM(B8:W8)</f>
        <v>1928929.7</v>
      </c>
      <c r="Y8" s="62">
        <v>2000000</v>
      </c>
      <c r="Z8" s="59">
        <f aca="true" t="shared" si="3" ref="Z8:AA34">X8-Y8</f>
        <v>-71070.30000000005</v>
      </c>
      <c r="AA8" s="59">
        <f>Z8*100/Y8</f>
        <v>-3.553515000000002</v>
      </c>
    </row>
    <row r="9" spans="1:27" s="51" customFormat="1" ht="23.25">
      <c r="A9" s="60" t="s">
        <v>59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>
        <v>4320</v>
      </c>
      <c r="P9" s="61"/>
      <c r="Q9" s="61"/>
      <c r="R9" s="61"/>
      <c r="S9" s="61"/>
      <c r="T9" s="61"/>
      <c r="U9" s="61"/>
      <c r="V9" s="62"/>
      <c r="W9" s="62"/>
      <c r="X9" s="62">
        <f t="shared" si="2"/>
        <v>4320</v>
      </c>
      <c r="Y9" s="62">
        <v>3000</v>
      </c>
      <c r="Z9" s="59">
        <f t="shared" si="3"/>
        <v>1320</v>
      </c>
      <c r="AA9" s="59">
        <f aca="true" t="shared" si="4" ref="AA9:AA33">Z9*100/Y9</f>
        <v>44</v>
      </c>
    </row>
    <row r="10" spans="1:27" s="51" customFormat="1" ht="23.25">
      <c r="A10" s="63" t="s">
        <v>60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/>
      <c r="V10" s="64"/>
      <c r="W10" s="64"/>
      <c r="X10" s="64">
        <f t="shared" si="2"/>
        <v>0</v>
      </c>
      <c r="Y10" s="64">
        <v>0</v>
      </c>
      <c r="Z10" s="65">
        <f t="shared" si="3"/>
        <v>0</v>
      </c>
      <c r="AA10" s="65">
        <v>0</v>
      </c>
    </row>
    <row r="11" spans="1:27" s="51" customFormat="1" ht="23.25">
      <c r="A11" s="52" t="s">
        <v>61</v>
      </c>
      <c r="B11" s="53"/>
      <c r="C11" s="53">
        <v>0</v>
      </c>
      <c r="D11" s="53">
        <v>0</v>
      </c>
      <c r="E11" s="53"/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/>
      <c r="R11" s="53">
        <v>0</v>
      </c>
      <c r="S11" s="53">
        <v>0</v>
      </c>
      <c r="T11" s="53"/>
      <c r="U11" s="53">
        <v>0</v>
      </c>
      <c r="V11" s="53"/>
      <c r="W11" s="53"/>
      <c r="X11" s="53">
        <f t="shared" si="2"/>
        <v>0</v>
      </c>
      <c r="Y11" s="53">
        <f>SUM(C11:W11)</f>
        <v>0</v>
      </c>
      <c r="Z11" s="66">
        <f t="shared" si="3"/>
        <v>0</v>
      </c>
      <c r="AA11" s="66">
        <v>0</v>
      </c>
    </row>
    <row r="12" spans="1:27" s="51" customFormat="1" ht="23.25">
      <c r="A12" s="48" t="s">
        <v>62</v>
      </c>
      <c r="B12" s="53">
        <f aca="true" t="shared" si="5" ref="B12:N12">SUM(B13:B16)</f>
        <v>0</v>
      </c>
      <c r="C12" s="53">
        <f t="shared" si="5"/>
        <v>0</v>
      </c>
      <c r="D12" s="53">
        <f t="shared" si="5"/>
        <v>0</v>
      </c>
      <c r="E12" s="53">
        <f t="shared" si="5"/>
        <v>0</v>
      </c>
      <c r="F12" s="53">
        <f t="shared" si="5"/>
        <v>0</v>
      </c>
      <c r="G12" s="53">
        <f t="shared" si="5"/>
        <v>0</v>
      </c>
      <c r="H12" s="53">
        <f t="shared" si="5"/>
        <v>0</v>
      </c>
      <c r="I12" s="53">
        <f t="shared" si="5"/>
        <v>0</v>
      </c>
      <c r="J12" s="53">
        <f t="shared" si="5"/>
        <v>0</v>
      </c>
      <c r="K12" s="53">
        <f t="shared" si="5"/>
        <v>0</v>
      </c>
      <c r="L12" s="53">
        <f t="shared" si="5"/>
        <v>100489.16</v>
      </c>
      <c r="M12" s="53">
        <f t="shared" si="5"/>
        <v>0</v>
      </c>
      <c r="N12" s="53">
        <f t="shared" si="5"/>
        <v>0</v>
      </c>
      <c r="O12" s="53">
        <f>SUM(O13:O16)</f>
        <v>0</v>
      </c>
      <c r="P12" s="53">
        <f aca="true" t="shared" si="6" ref="P12:W12">SUM(P13:P16)</f>
        <v>0</v>
      </c>
      <c r="Q12" s="53">
        <f t="shared" si="6"/>
        <v>0</v>
      </c>
      <c r="R12" s="53">
        <f t="shared" si="6"/>
        <v>0</v>
      </c>
      <c r="S12" s="53">
        <f t="shared" si="6"/>
        <v>0</v>
      </c>
      <c r="T12" s="53">
        <f t="shared" si="6"/>
        <v>0</v>
      </c>
      <c r="U12" s="53">
        <f t="shared" si="6"/>
        <v>0</v>
      </c>
      <c r="V12" s="53">
        <f>SUM(V13:V16)</f>
        <v>0</v>
      </c>
      <c r="W12" s="53">
        <f t="shared" si="6"/>
        <v>0</v>
      </c>
      <c r="X12" s="53">
        <f t="shared" si="2"/>
        <v>100489.16</v>
      </c>
      <c r="Y12" s="53">
        <f>SUM(Y13:Y16)</f>
        <v>122000</v>
      </c>
      <c r="Z12" s="66">
        <f t="shared" si="3"/>
        <v>-21510.839999999997</v>
      </c>
      <c r="AA12" s="50">
        <f t="shared" si="4"/>
        <v>-17.631836065573765</v>
      </c>
    </row>
    <row r="13" spans="1:27" s="51" customFormat="1" ht="23.25">
      <c r="A13" s="55" t="s">
        <v>63</v>
      </c>
      <c r="B13" s="61">
        <f>0</f>
        <v>0</v>
      </c>
      <c r="C13" s="61">
        <f>0</f>
        <v>0</v>
      </c>
      <c r="D13" s="61">
        <f>0</f>
        <v>0</v>
      </c>
      <c r="E13" s="61">
        <f>0</f>
        <v>0</v>
      </c>
      <c r="F13" s="61">
        <f>0</f>
        <v>0</v>
      </c>
      <c r="G13" s="61">
        <f>0</f>
        <v>0</v>
      </c>
      <c r="H13" s="61">
        <f>0</f>
        <v>0</v>
      </c>
      <c r="I13" s="61">
        <f>0</f>
        <v>0</v>
      </c>
      <c r="J13" s="61">
        <f>0</f>
        <v>0</v>
      </c>
      <c r="K13" s="61">
        <v>0</v>
      </c>
      <c r="L13" s="61">
        <v>0</v>
      </c>
      <c r="M13" s="61">
        <v>0</v>
      </c>
      <c r="N13" s="61">
        <v>0</v>
      </c>
      <c r="O13" s="61">
        <f>0</f>
        <v>0</v>
      </c>
      <c r="P13" s="61">
        <f>0</f>
        <v>0</v>
      </c>
      <c r="Q13" s="61">
        <f>0</f>
        <v>0</v>
      </c>
      <c r="R13" s="61">
        <f>0</f>
        <v>0</v>
      </c>
      <c r="S13" s="61">
        <f>0</f>
        <v>0</v>
      </c>
      <c r="T13" s="61">
        <f>0</f>
        <v>0</v>
      </c>
      <c r="U13" s="61">
        <f>0</f>
        <v>0</v>
      </c>
      <c r="V13" s="61">
        <f>0</f>
        <v>0</v>
      </c>
      <c r="W13" s="61">
        <f>0</f>
        <v>0</v>
      </c>
      <c r="X13" s="58">
        <f t="shared" si="2"/>
        <v>0</v>
      </c>
      <c r="Y13" s="58">
        <f>SUM(C13:W13)</f>
        <v>0</v>
      </c>
      <c r="Z13" s="59">
        <f t="shared" si="3"/>
        <v>0</v>
      </c>
      <c r="AA13" s="59">
        <v>0</v>
      </c>
    </row>
    <row r="14" spans="1:27" s="51" customFormat="1" ht="23.25">
      <c r="A14" s="60" t="s">
        <v>64</v>
      </c>
      <c r="B14" s="61">
        <f>0</f>
        <v>0</v>
      </c>
      <c r="C14" s="61">
        <f>0</f>
        <v>0</v>
      </c>
      <c r="D14" s="61">
        <f>0</f>
        <v>0</v>
      </c>
      <c r="E14" s="61">
        <f>0</f>
        <v>0</v>
      </c>
      <c r="F14" s="61">
        <f>0</f>
        <v>0</v>
      </c>
      <c r="G14" s="61">
        <f>0</f>
        <v>0</v>
      </c>
      <c r="H14" s="61">
        <f>0</f>
        <v>0</v>
      </c>
      <c r="I14" s="61">
        <f>0</f>
        <v>0</v>
      </c>
      <c r="J14" s="61">
        <f>0</f>
        <v>0</v>
      </c>
      <c r="K14" s="61">
        <v>0</v>
      </c>
      <c r="L14" s="61">
        <v>0</v>
      </c>
      <c r="M14" s="61">
        <v>0</v>
      </c>
      <c r="N14" s="61">
        <v>0</v>
      </c>
      <c r="O14" s="61">
        <f>0</f>
        <v>0</v>
      </c>
      <c r="P14" s="61">
        <f>0</f>
        <v>0</v>
      </c>
      <c r="Q14" s="61">
        <f>0</f>
        <v>0</v>
      </c>
      <c r="R14" s="61">
        <f>0</f>
        <v>0</v>
      </c>
      <c r="S14" s="61">
        <f>0</f>
        <v>0</v>
      </c>
      <c r="T14" s="61">
        <f>0</f>
        <v>0</v>
      </c>
      <c r="U14" s="61">
        <f>0</f>
        <v>0</v>
      </c>
      <c r="V14" s="61">
        <f>0</f>
        <v>0</v>
      </c>
      <c r="W14" s="61">
        <f>0</f>
        <v>0</v>
      </c>
      <c r="X14" s="62">
        <f t="shared" si="2"/>
        <v>0</v>
      </c>
      <c r="Y14" s="62">
        <f>SUM(C14:W14)</f>
        <v>0</v>
      </c>
      <c r="Z14" s="59">
        <f t="shared" si="3"/>
        <v>0</v>
      </c>
      <c r="AA14" s="59">
        <v>0</v>
      </c>
    </row>
    <row r="15" spans="1:27" s="51" customFormat="1" ht="23.25">
      <c r="A15" s="60" t="s">
        <v>65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/>
      <c r="K15" s="61">
        <v>0</v>
      </c>
      <c r="L15" s="61">
        <v>100489.16</v>
      </c>
      <c r="M15" s="61"/>
      <c r="N15" s="61"/>
      <c r="O15" s="61"/>
      <c r="P15" s="61">
        <v>0</v>
      </c>
      <c r="Q15" s="61"/>
      <c r="R15" s="61"/>
      <c r="S15" s="61"/>
      <c r="T15" s="61">
        <v>0</v>
      </c>
      <c r="U15" s="61"/>
      <c r="V15" s="61"/>
      <c r="W15" s="61"/>
      <c r="X15" s="62">
        <f t="shared" si="2"/>
        <v>100489.16</v>
      </c>
      <c r="Y15" s="62">
        <v>122000</v>
      </c>
      <c r="Z15" s="59">
        <f t="shared" si="3"/>
        <v>-21510.839999999997</v>
      </c>
      <c r="AA15" s="59">
        <f t="shared" si="4"/>
        <v>-17.631836065573765</v>
      </c>
    </row>
    <row r="16" spans="1:27" s="51" customFormat="1" ht="23.25">
      <c r="A16" s="67" t="s">
        <v>66</v>
      </c>
      <c r="B16" s="68">
        <f>0</f>
        <v>0</v>
      </c>
      <c r="C16" s="68">
        <f>0</f>
        <v>0</v>
      </c>
      <c r="D16" s="68">
        <f>0</f>
        <v>0</v>
      </c>
      <c r="E16" s="68">
        <f>0</f>
        <v>0</v>
      </c>
      <c r="F16" s="68">
        <f>0</f>
        <v>0</v>
      </c>
      <c r="G16" s="68">
        <f>0</f>
        <v>0</v>
      </c>
      <c r="H16" s="68">
        <f>0</f>
        <v>0</v>
      </c>
      <c r="I16" s="68">
        <f>0</f>
        <v>0</v>
      </c>
      <c r="J16" s="68">
        <f>0</f>
        <v>0</v>
      </c>
      <c r="K16" s="68">
        <v>0</v>
      </c>
      <c r="L16" s="68">
        <v>0</v>
      </c>
      <c r="M16" s="68">
        <v>0</v>
      </c>
      <c r="N16" s="68">
        <v>0</v>
      </c>
      <c r="O16" s="68">
        <f>0</f>
        <v>0</v>
      </c>
      <c r="P16" s="68">
        <f>0</f>
        <v>0</v>
      </c>
      <c r="Q16" s="68">
        <f>0</f>
        <v>0</v>
      </c>
      <c r="R16" s="68">
        <f>0</f>
        <v>0</v>
      </c>
      <c r="S16" s="68">
        <f>0</f>
        <v>0</v>
      </c>
      <c r="T16" s="68">
        <f>0</f>
        <v>0</v>
      </c>
      <c r="U16" s="68">
        <f>0</f>
        <v>0</v>
      </c>
      <c r="V16" s="68">
        <f>0</f>
        <v>0</v>
      </c>
      <c r="W16" s="68">
        <f>0</f>
        <v>0</v>
      </c>
      <c r="X16" s="64">
        <f t="shared" si="2"/>
        <v>0</v>
      </c>
      <c r="Y16" s="64">
        <f>SUM(C16:W16)</f>
        <v>0</v>
      </c>
      <c r="Z16" s="65">
        <f t="shared" si="3"/>
        <v>0</v>
      </c>
      <c r="AA16" s="65">
        <v>0</v>
      </c>
    </row>
    <row r="17" spans="1:27" s="51" customFormat="1" ht="23.25">
      <c r="A17" s="48" t="s">
        <v>67</v>
      </c>
      <c r="B17" s="53">
        <f>0</f>
        <v>0</v>
      </c>
      <c r="C17" s="53">
        <f>0</f>
        <v>0</v>
      </c>
      <c r="D17" s="53">
        <f>0</f>
        <v>0</v>
      </c>
      <c r="E17" s="53">
        <f>0</f>
        <v>0</v>
      </c>
      <c r="F17" s="53">
        <f>0</f>
        <v>0</v>
      </c>
      <c r="G17" s="53">
        <f>0</f>
        <v>0</v>
      </c>
      <c r="H17" s="53">
        <f>0</f>
        <v>0</v>
      </c>
      <c r="I17" s="53">
        <f>0</f>
        <v>0</v>
      </c>
      <c r="J17" s="53">
        <f>0</f>
        <v>0</v>
      </c>
      <c r="K17" s="53">
        <v>0</v>
      </c>
      <c r="L17" s="53"/>
      <c r="M17" s="53"/>
      <c r="N17" s="53"/>
      <c r="O17" s="53">
        <f>0</f>
        <v>0</v>
      </c>
      <c r="P17" s="53">
        <f>0</f>
        <v>0</v>
      </c>
      <c r="Q17" s="53">
        <f>0</f>
        <v>0</v>
      </c>
      <c r="R17" s="53">
        <f>0</f>
        <v>0</v>
      </c>
      <c r="S17" s="53">
        <f>0</f>
        <v>0</v>
      </c>
      <c r="T17" s="53">
        <f>0</f>
        <v>0</v>
      </c>
      <c r="U17" s="53">
        <f>0</f>
        <v>0</v>
      </c>
      <c r="V17" s="53">
        <f>0</f>
        <v>0</v>
      </c>
      <c r="W17" s="53">
        <f>0</f>
        <v>0</v>
      </c>
      <c r="X17" s="53">
        <f t="shared" si="2"/>
        <v>0</v>
      </c>
      <c r="Y17" s="53">
        <f>SUM(C17:W17)</f>
        <v>0</v>
      </c>
      <c r="Z17" s="66">
        <f t="shared" si="3"/>
        <v>0</v>
      </c>
      <c r="AA17" s="66">
        <v>0</v>
      </c>
    </row>
    <row r="18" spans="1:27" s="51" customFormat="1" ht="23.25">
      <c r="A18" s="48" t="s">
        <v>68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>
        <f t="shared" si="2"/>
        <v>0</v>
      </c>
      <c r="Y18" s="53">
        <v>0</v>
      </c>
      <c r="Z18" s="66">
        <f t="shared" si="3"/>
        <v>0</v>
      </c>
      <c r="AA18" s="66">
        <f t="shared" si="3"/>
        <v>0</v>
      </c>
    </row>
    <row r="19" spans="1:27" s="51" customFormat="1" ht="23.25">
      <c r="A19" s="48" t="s">
        <v>69</v>
      </c>
      <c r="B19" s="53">
        <f>0</f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/>
      <c r="I19" s="53">
        <v>0</v>
      </c>
      <c r="J19" s="53">
        <v>0</v>
      </c>
      <c r="K19" s="53">
        <v>0</v>
      </c>
      <c r="L19" s="53"/>
      <c r="M19" s="53"/>
      <c r="N19" s="53"/>
      <c r="O19" s="53"/>
      <c r="P19" s="53">
        <v>0</v>
      </c>
      <c r="Q19" s="53">
        <v>0</v>
      </c>
      <c r="R19" s="53"/>
      <c r="S19" s="53"/>
      <c r="T19" s="53"/>
      <c r="U19" s="53">
        <f>0</f>
        <v>0</v>
      </c>
      <c r="V19" s="53">
        <f>0</f>
        <v>0</v>
      </c>
      <c r="W19" s="53">
        <f>0</f>
        <v>0</v>
      </c>
      <c r="X19" s="53">
        <f t="shared" si="2"/>
        <v>0</v>
      </c>
      <c r="Y19" s="53">
        <f>SUM(C19:W19)</f>
        <v>0</v>
      </c>
      <c r="Z19" s="66">
        <f t="shared" si="3"/>
        <v>0</v>
      </c>
      <c r="AA19" s="66">
        <v>0</v>
      </c>
    </row>
    <row r="20" spans="1:27" s="51" customFormat="1" ht="23.25">
      <c r="A20" s="48" t="s">
        <v>70</v>
      </c>
      <c r="B20" s="53">
        <f>0</f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/>
      <c r="M20" s="53"/>
      <c r="N20" s="53"/>
      <c r="O20" s="53"/>
      <c r="P20" s="53">
        <v>0</v>
      </c>
      <c r="Q20" s="53">
        <v>0</v>
      </c>
      <c r="R20" s="53"/>
      <c r="S20" s="53"/>
      <c r="T20" s="53">
        <v>0</v>
      </c>
      <c r="U20" s="53">
        <f>0</f>
        <v>0</v>
      </c>
      <c r="V20" s="53">
        <f>0</f>
        <v>0</v>
      </c>
      <c r="W20" s="53">
        <f>0</f>
        <v>0</v>
      </c>
      <c r="X20" s="53">
        <f t="shared" si="2"/>
        <v>0</v>
      </c>
      <c r="Y20" s="53">
        <f>SUM(C20:W20)</f>
        <v>0</v>
      </c>
      <c r="Z20" s="66">
        <f t="shared" si="3"/>
        <v>0</v>
      </c>
      <c r="AA20" s="66">
        <v>0</v>
      </c>
    </row>
    <row r="21" spans="1:27" s="51" customFormat="1" ht="23.25">
      <c r="A21" s="48" t="s">
        <v>71</v>
      </c>
      <c r="B21" s="53">
        <v>0</v>
      </c>
      <c r="C21" s="53">
        <v>0</v>
      </c>
      <c r="D21" s="53">
        <v>4284.12</v>
      </c>
      <c r="E21" s="53"/>
      <c r="F21" s="53"/>
      <c r="G21" s="53">
        <v>0</v>
      </c>
      <c r="H21" s="53"/>
      <c r="I21" s="53">
        <v>0</v>
      </c>
      <c r="J21" s="53"/>
      <c r="K21" s="53">
        <v>0</v>
      </c>
      <c r="L21" s="53"/>
      <c r="M21" s="53"/>
      <c r="N21" s="53"/>
      <c r="O21" s="53"/>
      <c r="P21" s="53">
        <v>0</v>
      </c>
      <c r="Q21" s="53">
        <v>0</v>
      </c>
      <c r="R21" s="53"/>
      <c r="S21" s="53"/>
      <c r="T21" s="53">
        <v>0</v>
      </c>
      <c r="U21" s="53"/>
      <c r="V21" s="53"/>
      <c r="W21" s="53"/>
      <c r="X21" s="53">
        <f t="shared" si="2"/>
        <v>4284.12</v>
      </c>
      <c r="Y21" s="53">
        <v>4500</v>
      </c>
      <c r="Z21" s="66">
        <f t="shared" si="3"/>
        <v>-215.8800000000001</v>
      </c>
      <c r="AA21" s="66">
        <f t="shared" si="4"/>
        <v>-4.797333333333336</v>
      </c>
    </row>
    <row r="22" spans="1:27" s="51" customFormat="1" ht="23.25">
      <c r="A22" s="48" t="s">
        <v>72</v>
      </c>
      <c r="B22" s="53">
        <v>0</v>
      </c>
      <c r="C22" s="53"/>
      <c r="D22" s="53">
        <v>278.06</v>
      </c>
      <c r="E22" s="53"/>
      <c r="F22" s="53">
        <v>0</v>
      </c>
      <c r="G22" s="53"/>
      <c r="H22" s="53"/>
      <c r="I22" s="53">
        <v>210.42</v>
      </c>
      <c r="J22" s="53">
        <v>315.63</v>
      </c>
      <c r="K22" s="53">
        <v>365.73</v>
      </c>
      <c r="L22" s="53"/>
      <c r="M22" s="53"/>
      <c r="N22" s="53"/>
      <c r="O22" s="53"/>
      <c r="P22" s="53">
        <v>0</v>
      </c>
      <c r="Q22" s="53">
        <v>0</v>
      </c>
      <c r="R22" s="53"/>
      <c r="S22" s="53"/>
      <c r="T22" s="53">
        <v>0</v>
      </c>
      <c r="U22" s="53"/>
      <c r="V22" s="53"/>
      <c r="W22" s="53"/>
      <c r="X22" s="53">
        <f t="shared" si="2"/>
        <v>1169.8400000000001</v>
      </c>
      <c r="Y22" s="53">
        <v>0</v>
      </c>
      <c r="Z22" s="66">
        <f t="shared" si="3"/>
        <v>1169.8400000000001</v>
      </c>
      <c r="AA22" s="66" t="e">
        <f t="shared" si="4"/>
        <v>#DIV/0!</v>
      </c>
    </row>
    <row r="23" spans="1:27" s="51" customFormat="1" ht="23.25">
      <c r="A23" s="48" t="s">
        <v>73</v>
      </c>
      <c r="B23" s="53">
        <v>0</v>
      </c>
      <c r="C23" s="53">
        <v>0</v>
      </c>
      <c r="D23" s="53">
        <v>0</v>
      </c>
      <c r="E23" s="53"/>
      <c r="F23" s="53"/>
      <c r="G23" s="53">
        <v>0</v>
      </c>
      <c r="H23" s="53">
        <v>18669</v>
      </c>
      <c r="I23" s="53">
        <v>1240</v>
      </c>
      <c r="J23" s="53"/>
      <c r="K23" s="53">
        <v>17750</v>
      </c>
      <c r="L23" s="53"/>
      <c r="M23" s="53"/>
      <c r="N23" s="53"/>
      <c r="O23" s="53"/>
      <c r="P23" s="53">
        <v>0</v>
      </c>
      <c r="Q23" s="53">
        <v>0</v>
      </c>
      <c r="R23" s="53"/>
      <c r="S23" s="53"/>
      <c r="T23" s="53">
        <v>0</v>
      </c>
      <c r="U23" s="53"/>
      <c r="V23" s="53"/>
      <c r="W23" s="53"/>
      <c r="X23" s="53">
        <f t="shared" si="2"/>
        <v>37659</v>
      </c>
      <c r="Y23" s="53">
        <v>37000</v>
      </c>
      <c r="Z23" s="66">
        <f t="shared" si="3"/>
        <v>659</v>
      </c>
      <c r="AA23" s="66">
        <f t="shared" si="4"/>
        <v>1.781081081081081</v>
      </c>
    </row>
    <row r="24" spans="1:27" s="51" customFormat="1" ht="23.25">
      <c r="A24" s="52" t="s">
        <v>74</v>
      </c>
      <c r="B24" s="53">
        <v>0</v>
      </c>
      <c r="C24" s="53">
        <v>0</v>
      </c>
      <c r="D24" s="53">
        <v>0</v>
      </c>
      <c r="E24" s="53">
        <v>0</v>
      </c>
      <c r="F24" s="53">
        <v>3808.46</v>
      </c>
      <c r="G24" s="53">
        <v>0</v>
      </c>
      <c r="H24" s="53">
        <v>7850.46</v>
      </c>
      <c r="I24" s="53">
        <v>0</v>
      </c>
      <c r="J24" s="53"/>
      <c r="K24" s="53">
        <v>0</v>
      </c>
      <c r="L24" s="53">
        <v>210</v>
      </c>
      <c r="M24" s="53"/>
      <c r="N24" s="53"/>
      <c r="O24" s="53"/>
      <c r="P24" s="53">
        <v>0</v>
      </c>
      <c r="Q24" s="53">
        <v>0</v>
      </c>
      <c r="R24" s="53"/>
      <c r="S24" s="53"/>
      <c r="T24" s="53">
        <v>0</v>
      </c>
      <c r="U24" s="53"/>
      <c r="V24" s="53"/>
      <c r="W24" s="53"/>
      <c r="X24" s="53">
        <f t="shared" si="2"/>
        <v>11868.92</v>
      </c>
      <c r="Y24" s="53">
        <v>7000</v>
      </c>
      <c r="Z24" s="66">
        <f t="shared" si="3"/>
        <v>4868.92</v>
      </c>
      <c r="AA24" s="66">
        <f t="shared" si="4"/>
        <v>69.556</v>
      </c>
    </row>
    <row r="25" spans="1:27" s="51" customFormat="1" ht="23.25">
      <c r="A25" s="48" t="s">
        <v>75</v>
      </c>
      <c r="B25" s="53">
        <f aca="true" t="shared" si="7" ref="B25:J25">B26+B30+B31</f>
        <v>48686.4</v>
      </c>
      <c r="C25" s="53">
        <f t="shared" si="7"/>
        <v>49060</v>
      </c>
      <c r="D25" s="53">
        <f t="shared" si="7"/>
        <v>41417.4</v>
      </c>
      <c r="E25" s="53">
        <f t="shared" si="7"/>
        <v>9040.2</v>
      </c>
      <c r="F25" s="53">
        <f t="shared" si="7"/>
        <v>37155</v>
      </c>
      <c r="G25" s="53">
        <f t="shared" si="7"/>
        <v>39957</v>
      </c>
      <c r="H25" s="53">
        <f t="shared" si="7"/>
        <v>9130</v>
      </c>
      <c r="I25" s="53">
        <f t="shared" si="7"/>
        <v>31405</v>
      </c>
      <c r="J25" s="53">
        <f t="shared" si="7"/>
        <v>5200</v>
      </c>
      <c r="K25" s="53">
        <f>K26+K30+K31</f>
        <v>15682</v>
      </c>
      <c r="L25" s="53">
        <f>L26+L30+L31</f>
        <v>24305.8</v>
      </c>
      <c r="M25" s="53">
        <f>M26+M30+M31</f>
        <v>17074</v>
      </c>
      <c r="N25" s="53">
        <f>N26+N30+N31</f>
        <v>56593</v>
      </c>
      <c r="O25" s="53">
        <f>O26+O30+O31</f>
        <v>4350</v>
      </c>
      <c r="P25" s="53">
        <f aca="true" t="shared" si="8" ref="P25:W25">P26+P30+P31</f>
        <v>35855</v>
      </c>
      <c r="Q25" s="53">
        <f t="shared" si="8"/>
        <v>6945</v>
      </c>
      <c r="R25" s="53">
        <f t="shared" si="8"/>
        <v>19375</v>
      </c>
      <c r="S25" s="53">
        <f t="shared" si="8"/>
        <v>7172.6</v>
      </c>
      <c r="T25" s="53">
        <f t="shared" si="8"/>
        <v>10110</v>
      </c>
      <c r="U25" s="53">
        <f t="shared" si="8"/>
        <v>15916</v>
      </c>
      <c r="V25" s="53">
        <f>V26+V30+V31</f>
        <v>0</v>
      </c>
      <c r="W25" s="53">
        <f t="shared" si="8"/>
        <v>0</v>
      </c>
      <c r="X25" s="53">
        <f t="shared" si="2"/>
        <v>484429.39999999997</v>
      </c>
      <c r="Y25" s="53">
        <f>Y26+Y30+Y31</f>
        <v>748000</v>
      </c>
      <c r="Z25" s="66">
        <f t="shared" si="3"/>
        <v>-263570.60000000003</v>
      </c>
      <c r="AA25" s="50">
        <f t="shared" si="4"/>
        <v>-35.23671122994653</v>
      </c>
    </row>
    <row r="26" spans="1:27" s="51" customFormat="1" ht="23.25">
      <c r="A26" s="69" t="s">
        <v>76</v>
      </c>
      <c r="B26" s="53">
        <f aca="true" t="shared" si="9" ref="B26:J26">SUM(B27:B29)</f>
        <v>41260</v>
      </c>
      <c r="C26" s="53">
        <f t="shared" si="9"/>
        <v>43960</v>
      </c>
      <c r="D26" s="53">
        <f t="shared" si="9"/>
        <v>14320</v>
      </c>
      <c r="E26" s="53">
        <f t="shared" si="9"/>
        <v>3620</v>
      </c>
      <c r="F26" s="53">
        <f t="shared" si="9"/>
        <v>24830</v>
      </c>
      <c r="G26" s="53">
        <f t="shared" si="9"/>
        <v>8300</v>
      </c>
      <c r="H26" s="53">
        <f t="shared" si="9"/>
        <v>6530</v>
      </c>
      <c r="I26" s="53">
        <f t="shared" si="9"/>
        <v>26480</v>
      </c>
      <c r="J26" s="53">
        <f t="shared" si="9"/>
        <v>2600</v>
      </c>
      <c r="K26" s="53">
        <f>SUM(K27:K29)</f>
        <v>6490</v>
      </c>
      <c r="L26" s="53">
        <f>SUM(L27:L29)</f>
        <v>8350</v>
      </c>
      <c r="M26" s="53">
        <f>SUM(M27:M29)</f>
        <v>4290</v>
      </c>
      <c r="N26" s="53">
        <f>SUM(N27:N29)</f>
        <v>32670</v>
      </c>
      <c r="O26" s="53">
        <f>SUM(O27:O29)</f>
        <v>4350</v>
      </c>
      <c r="P26" s="53">
        <f aca="true" t="shared" si="10" ref="P26:W26">SUM(P27:P29)</f>
        <v>32400</v>
      </c>
      <c r="Q26" s="53">
        <f t="shared" si="10"/>
        <v>5420</v>
      </c>
      <c r="R26" s="53">
        <f t="shared" si="10"/>
        <v>15900</v>
      </c>
      <c r="S26" s="53">
        <f t="shared" si="10"/>
        <v>3450</v>
      </c>
      <c r="T26" s="53">
        <f t="shared" si="10"/>
        <v>10110</v>
      </c>
      <c r="U26" s="53">
        <f t="shared" si="10"/>
        <v>4260</v>
      </c>
      <c r="V26" s="53">
        <f>SUM(V27:V29)</f>
        <v>0</v>
      </c>
      <c r="W26" s="53">
        <f t="shared" si="10"/>
        <v>0</v>
      </c>
      <c r="X26" s="53">
        <f t="shared" si="2"/>
        <v>299590</v>
      </c>
      <c r="Y26" s="53">
        <f>SUM(Y27:Y29)</f>
        <v>400300</v>
      </c>
      <c r="Z26" s="66">
        <f t="shared" si="3"/>
        <v>-100710</v>
      </c>
      <c r="AA26" s="50">
        <f t="shared" si="4"/>
        <v>-25.158631026729953</v>
      </c>
    </row>
    <row r="27" spans="1:27" s="51" customFormat="1" ht="23.25">
      <c r="A27" s="55" t="s">
        <v>77</v>
      </c>
      <c r="B27" s="56">
        <v>32600</v>
      </c>
      <c r="C27" s="56">
        <v>34000</v>
      </c>
      <c r="D27" s="56">
        <v>11400</v>
      </c>
      <c r="E27" s="56">
        <v>2800</v>
      </c>
      <c r="F27" s="56">
        <v>18600</v>
      </c>
      <c r="G27" s="56">
        <v>6600</v>
      </c>
      <c r="H27" s="56">
        <v>5200</v>
      </c>
      <c r="I27" s="56">
        <v>21000</v>
      </c>
      <c r="J27" s="56">
        <v>2000</v>
      </c>
      <c r="K27" s="56">
        <v>5200</v>
      </c>
      <c r="L27" s="56">
        <v>7000</v>
      </c>
      <c r="M27" s="56">
        <v>3400</v>
      </c>
      <c r="N27" s="56">
        <v>27000</v>
      </c>
      <c r="O27" s="56">
        <v>3400</v>
      </c>
      <c r="P27" s="56">
        <v>27000</v>
      </c>
      <c r="Q27" s="56">
        <v>4200</v>
      </c>
      <c r="R27" s="56">
        <v>12600</v>
      </c>
      <c r="S27" s="56">
        <v>2800</v>
      </c>
      <c r="T27" s="56">
        <v>8800</v>
      </c>
      <c r="U27" s="56">
        <v>3400</v>
      </c>
      <c r="V27" s="56"/>
      <c r="W27" s="56"/>
      <c r="X27" s="58">
        <f t="shared" si="2"/>
        <v>239000</v>
      </c>
      <c r="Y27" s="58">
        <v>300000</v>
      </c>
      <c r="Z27" s="59">
        <f t="shared" si="3"/>
        <v>-61000</v>
      </c>
      <c r="AA27" s="59">
        <f t="shared" si="4"/>
        <v>-20.333333333333332</v>
      </c>
    </row>
    <row r="28" spans="1:27" s="51" customFormat="1" ht="23.25">
      <c r="A28" s="60" t="s">
        <v>78</v>
      </c>
      <c r="B28" s="61">
        <v>8580</v>
      </c>
      <c r="C28" s="61">
        <v>9960</v>
      </c>
      <c r="D28" s="61">
        <v>2920</v>
      </c>
      <c r="E28" s="61">
        <v>820</v>
      </c>
      <c r="F28" s="61">
        <v>6210</v>
      </c>
      <c r="G28" s="61">
        <v>1680</v>
      </c>
      <c r="H28" s="61">
        <v>1330</v>
      </c>
      <c r="I28" s="61">
        <v>5440</v>
      </c>
      <c r="J28" s="61">
        <v>600</v>
      </c>
      <c r="K28" s="61">
        <v>1290</v>
      </c>
      <c r="L28" s="61">
        <v>1350</v>
      </c>
      <c r="M28" s="61">
        <v>890</v>
      </c>
      <c r="N28" s="61">
        <v>5650</v>
      </c>
      <c r="O28" s="61">
        <v>950</v>
      </c>
      <c r="P28" s="61">
        <v>5340</v>
      </c>
      <c r="Q28" s="61">
        <v>1220</v>
      </c>
      <c r="R28" s="61">
        <v>3280</v>
      </c>
      <c r="S28" s="61">
        <v>650</v>
      </c>
      <c r="T28" s="61">
        <v>1310</v>
      </c>
      <c r="U28" s="61">
        <v>860</v>
      </c>
      <c r="V28" s="61"/>
      <c r="W28" s="61"/>
      <c r="X28" s="62">
        <f t="shared" si="2"/>
        <v>60330</v>
      </c>
      <c r="Y28" s="62">
        <v>100000</v>
      </c>
      <c r="Z28" s="59">
        <f t="shared" si="3"/>
        <v>-39670</v>
      </c>
      <c r="AA28" s="59">
        <f t="shared" si="4"/>
        <v>-39.67</v>
      </c>
    </row>
    <row r="29" spans="1:27" s="51" customFormat="1" ht="23.25">
      <c r="A29" s="63" t="s">
        <v>79</v>
      </c>
      <c r="B29" s="68">
        <v>80</v>
      </c>
      <c r="C29" s="68">
        <v>0</v>
      </c>
      <c r="D29" s="68"/>
      <c r="E29" s="68"/>
      <c r="F29" s="68">
        <v>20</v>
      </c>
      <c r="G29" s="68">
        <v>20</v>
      </c>
      <c r="H29" s="68"/>
      <c r="I29" s="68">
        <v>40</v>
      </c>
      <c r="J29" s="68"/>
      <c r="K29" s="68">
        <v>0</v>
      </c>
      <c r="L29" s="68"/>
      <c r="M29" s="68"/>
      <c r="N29" s="68">
        <v>20</v>
      </c>
      <c r="O29" s="68"/>
      <c r="P29" s="68">
        <v>60</v>
      </c>
      <c r="Q29" s="68"/>
      <c r="R29" s="68">
        <v>20</v>
      </c>
      <c r="S29" s="68"/>
      <c r="T29" s="68"/>
      <c r="U29" s="68"/>
      <c r="V29" s="68"/>
      <c r="W29" s="68"/>
      <c r="X29" s="64">
        <f t="shared" si="2"/>
        <v>260</v>
      </c>
      <c r="Y29" s="64">
        <v>300</v>
      </c>
      <c r="Z29" s="65">
        <f t="shared" si="3"/>
        <v>-40</v>
      </c>
      <c r="AA29" s="65">
        <f t="shared" si="4"/>
        <v>-13.333333333333334</v>
      </c>
    </row>
    <row r="30" spans="1:27" s="51" customFormat="1" ht="23.25">
      <c r="A30" s="70" t="s">
        <v>80</v>
      </c>
      <c r="B30" s="49"/>
      <c r="C30" s="49">
        <v>1300</v>
      </c>
      <c r="D30" s="49">
        <v>11790</v>
      </c>
      <c r="E30" s="49">
        <v>650</v>
      </c>
      <c r="F30" s="49">
        <v>130</v>
      </c>
      <c r="G30" s="49">
        <v>19619</v>
      </c>
      <c r="H30" s="49"/>
      <c r="I30" s="49"/>
      <c r="J30" s="49">
        <v>2600</v>
      </c>
      <c r="K30" s="49">
        <v>0</v>
      </c>
      <c r="L30" s="49"/>
      <c r="M30" s="49"/>
      <c r="N30" s="49">
        <v>22373</v>
      </c>
      <c r="O30" s="49"/>
      <c r="P30" s="49">
        <v>130</v>
      </c>
      <c r="Q30" s="49"/>
      <c r="R30" s="49"/>
      <c r="S30" s="49">
        <v>650</v>
      </c>
      <c r="T30" s="49"/>
      <c r="U30" s="49"/>
      <c r="V30" s="49"/>
      <c r="W30" s="49"/>
      <c r="X30" s="53">
        <f t="shared" si="2"/>
        <v>59242</v>
      </c>
      <c r="Y30" s="53">
        <v>130000</v>
      </c>
      <c r="Z30" s="66">
        <f t="shared" si="3"/>
        <v>-70758</v>
      </c>
      <c r="AA30" s="50">
        <f t="shared" si="4"/>
        <v>-54.42923076923077</v>
      </c>
    </row>
    <row r="31" spans="1:27" s="51" customFormat="1" ht="23.25">
      <c r="A31" s="69" t="s">
        <v>81</v>
      </c>
      <c r="B31" s="53">
        <f aca="true" t="shared" si="11" ref="B31:K31">SUM(B32:B34)</f>
        <v>7426.4</v>
      </c>
      <c r="C31" s="53">
        <f t="shared" si="11"/>
        <v>3800</v>
      </c>
      <c r="D31" s="53">
        <f t="shared" si="11"/>
        <v>15307.4</v>
      </c>
      <c r="E31" s="53">
        <f t="shared" si="11"/>
        <v>4770.2</v>
      </c>
      <c r="F31" s="53">
        <f t="shared" si="11"/>
        <v>12195</v>
      </c>
      <c r="G31" s="53">
        <f t="shared" si="11"/>
        <v>12038</v>
      </c>
      <c r="H31" s="53">
        <f t="shared" si="11"/>
        <v>2600</v>
      </c>
      <c r="I31" s="53">
        <f t="shared" si="11"/>
        <v>4925</v>
      </c>
      <c r="J31" s="53">
        <f t="shared" si="11"/>
        <v>0</v>
      </c>
      <c r="K31" s="53">
        <f t="shared" si="11"/>
        <v>9192</v>
      </c>
      <c r="L31" s="53">
        <f>SUM(L32:L34)</f>
        <v>15955.8</v>
      </c>
      <c r="M31" s="53">
        <f>SUM(M32:M34)</f>
        <v>12784</v>
      </c>
      <c r="N31" s="53">
        <f>SUM(N32:N34)</f>
        <v>1550</v>
      </c>
      <c r="O31" s="53">
        <f>SUM(O32:O34)</f>
        <v>0</v>
      </c>
      <c r="P31" s="53">
        <f aca="true" t="shared" si="12" ref="P31:W31">SUM(P32:P34)</f>
        <v>3325</v>
      </c>
      <c r="Q31" s="53">
        <f t="shared" si="12"/>
        <v>1525</v>
      </c>
      <c r="R31" s="53">
        <f t="shared" si="12"/>
        <v>3475</v>
      </c>
      <c r="S31" s="53">
        <f t="shared" si="12"/>
        <v>3072.6</v>
      </c>
      <c r="T31" s="53">
        <f>SUM(T32:T34)</f>
        <v>0</v>
      </c>
      <c r="U31" s="53">
        <f t="shared" si="12"/>
        <v>11656</v>
      </c>
      <c r="V31" s="53">
        <f>SUM(V32:V34)</f>
        <v>0</v>
      </c>
      <c r="W31" s="53">
        <f t="shared" si="12"/>
        <v>0</v>
      </c>
      <c r="X31" s="53">
        <f t="shared" si="2"/>
        <v>125597.40000000001</v>
      </c>
      <c r="Y31" s="53">
        <f>SUM(Y32:Y34)</f>
        <v>217700</v>
      </c>
      <c r="Z31" s="66">
        <f t="shared" si="3"/>
        <v>-92102.59999999999</v>
      </c>
      <c r="AA31" s="50">
        <f t="shared" si="4"/>
        <v>-42.30711988975654</v>
      </c>
    </row>
    <row r="32" spans="1:27" s="51" customFormat="1" ht="23.25">
      <c r="A32" s="55" t="s">
        <v>77</v>
      </c>
      <c r="B32" s="56">
        <v>2250</v>
      </c>
      <c r="C32" s="56">
        <v>1800</v>
      </c>
      <c r="D32" s="56">
        <v>2475</v>
      </c>
      <c r="E32" s="56">
        <v>1125</v>
      </c>
      <c r="F32" s="56">
        <v>2025</v>
      </c>
      <c r="G32" s="56">
        <v>2025</v>
      </c>
      <c r="H32" s="56">
        <v>1800</v>
      </c>
      <c r="I32" s="56">
        <v>4725</v>
      </c>
      <c r="J32" s="56"/>
      <c r="K32" s="56">
        <v>2250</v>
      </c>
      <c r="L32" s="56">
        <v>1575</v>
      </c>
      <c r="M32" s="56">
        <v>900</v>
      </c>
      <c r="N32" s="56">
        <v>1350</v>
      </c>
      <c r="O32" s="56"/>
      <c r="P32" s="56">
        <v>2925</v>
      </c>
      <c r="Q32" s="56">
        <v>1125</v>
      </c>
      <c r="R32" s="56">
        <v>2475</v>
      </c>
      <c r="S32" s="56">
        <v>1350</v>
      </c>
      <c r="T32" s="56"/>
      <c r="U32" s="56">
        <v>1800</v>
      </c>
      <c r="V32" s="56"/>
      <c r="W32" s="56"/>
      <c r="X32" s="58">
        <f t="shared" si="2"/>
        <v>33975</v>
      </c>
      <c r="Y32" s="58">
        <v>61700</v>
      </c>
      <c r="Z32" s="59">
        <f t="shared" si="3"/>
        <v>-27725</v>
      </c>
      <c r="AA32" s="59">
        <f t="shared" si="4"/>
        <v>-44.93517017828201</v>
      </c>
    </row>
    <row r="33" spans="1:27" s="51" customFormat="1" ht="23.25">
      <c r="A33" s="60" t="s">
        <v>78</v>
      </c>
      <c r="B33" s="61">
        <v>5176.4</v>
      </c>
      <c r="C33" s="61">
        <v>2000</v>
      </c>
      <c r="D33" s="61">
        <v>12832.4</v>
      </c>
      <c r="E33" s="61">
        <v>3645.2</v>
      </c>
      <c r="F33" s="61">
        <v>10170</v>
      </c>
      <c r="G33" s="61">
        <v>10013</v>
      </c>
      <c r="H33" s="61">
        <v>800</v>
      </c>
      <c r="I33" s="61">
        <v>200</v>
      </c>
      <c r="J33" s="61"/>
      <c r="K33" s="61">
        <v>6942</v>
      </c>
      <c r="L33" s="61">
        <v>14380.8</v>
      </c>
      <c r="M33" s="61">
        <v>11884</v>
      </c>
      <c r="N33" s="61">
        <v>200</v>
      </c>
      <c r="O33" s="61"/>
      <c r="P33" s="61">
        <v>400</v>
      </c>
      <c r="Q33" s="61">
        <v>400</v>
      </c>
      <c r="R33" s="61">
        <v>1000</v>
      </c>
      <c r="S33" s="61">
        <v>1722.6</v>
      </c>
      <c r="T33" s="56"/>
      <c r="U33" s="61">
        <v>9856</v>
      </c>
      <c r="V33" s="61"/>
      <c r="W33" s="61"/>
      <c r="X33" s="62">
        <f t="shared" si="2"/>
        <v>91622.40000000001</v>
      </c>
      <c r="Y33" s="62">
        <v>150000</v>
      </c>
      <c r="Z33" s="59">
        <f t="shared" si="3"/>
        <v>-58377.59999999999</v>
      </c>
      <c r="AA33" s="59">
        <f t="shared" si="4"/>
        <v>-38.91839999999999</v>
      </c>
    </row>
    <row r="34" spans="1:27" s="51" customFormat="1" ht="23.25">
      <c r="A34" s="71" t="s">
        <v>82</v>
      </c>
      <c r="B34" s="61"/>
      <c r="C34" s="61"/>
      <c r="D34" s="61"/>
      <c r="E34" s="61"/>
      <c r="F34" s="61"/>
      <c r="G34" s="61"/>
      <c r="H34" s="61"/>
      <c r="I34" s="61"/>
      <c r="J34" s="61"/>
      <c r="K34" s="61">
        <v>0</v>
      </c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4">
        <f t="shared" si="2"/>
        <v>0</v>
      </c>
      <c r="Y34" s="49">
        <v>6000</v>
      </c>
      <c r="Z34" s="59">
        <f t="shared" si="3"/>
        <v>-6000</v>
      </c>
      <c r="AA34" s="65">
        <f>Z34*100/Y34</f>
        <v>-100</v>
      </c>
    </row>
    <row r="35" spans="1:27" s="51" customFormat="1" ht="24" thickBot="1">
      <c r="A35" s="72" t="s">
        <v>36</v>
      </c>
      <c r="B35" s="73">
        <f aca="true" t="shared" si="13" ref="B35:N35">SUM(B6+B11+B12+B17+B18+B19+B20+B21+B22+B23+B24+B25+B5+B4)</f>
        <v>35088304</v>
      </c>
      <c r="C35" s="73">
        <f t="shared" si="13"/>
        <v>78169.4</v>
      </c>
      <c r="D35" s="73">
        <f t="shared" si="13"/>
        <v>181861.9</v>
      </c>
      <c r="E35" s="73">
        <f t="shared" si="13"/>
        <v>55113000.09</v>
      </c>
      <c r="F35" s="73">
        <f t="shared" si="13"/>
        <v>47313908.46</v>
      </c>
      <c r="G35" s="73">
        <f t="shared" si="13"/>
        <v>105925.78</v>
      </c>
      <c r="H35" s="73">
        <f t="shared" si="13"/>
        <v>35649.46</v>
      </c>
      <c r="I35" s="73">
        <f t="shared" si="13"/>
        <v>215364.67</v>
      </c>
      <c r="J35" s="73">
        <f t="shared" si="13"/>
        <v>56626931.260000005</v>
      </c>
      <c r="K35" s="73">
        <f t="shared" si="13"/>
        <v>177076.61000000002</v>
      </c>
      <c r="L35" s="73">
        <f>SUM(L6+L11+L12+L17+L18+L19+L20+L21+L22+L23+L24+L25+L5+L4)</f>
        <v>125004.96</v>
      </c>
      <c r="M35" s="73">
        <f t="shared" si="13"/>
        <v>56580391.76</v>
      </c>
      <c r="N35" s="73">
        <f t="shared" si="13"/>
        <v>146188.89</v>
      </c>
      <c r="O35" s="73">
        <f>SUM(O6+O11+O12+O17+O18+O19+O20+O21+O22+O23+O24+O25+O5+O4)</f>
        <v>71586939.53</v>
      </c>
      <c r="P35" s="73">
        <f aca="true" t="shared" si="14" ref="P35:W35">SUM(P6+P11+P12+P17+P18+P19+P20+P21+P22+P23+P24+P25+P5+P4)</f>
        <v>202525.07</v>
      </c>
      <c r="Q35" s="73">
        <f t="shared" si="14"/>
        <v>6945</v>
      </c>
      <c r="R35" s="73">
        <f t="shared" si="14"/>
        <v>216442.78</v>
      </c>
      <c r="S35" s="73">
        <f t="shared" si="14"/>
        <v>68961572.6</v>
      </c>
      <c r="T35" s="73">
        <f t="shared" si="14"/>
        <v>10110</v>
      </c>
      <c r="U35" s="73">
        <f t="shared" si="14"/>
        <v>241397.92</v>
      </c>
      <c r="V35" s="73">
        <f>SUM(V6+V11+V12+V17+V18+V19+V20+V21+V22+V23+V24+V25+V5+V4)</f>
        <v>0</v>
      </c>
      <c r="W35" s="73">
        <f t="shared" si="14"/>
        <v>0</v>
      </c>
      <c r="X35" s="73">
        <f>SUM(B35:W35)</f>
        <v>393013710.1399999</v>
      </c>
      <c r="Y35" s="73">
        <f>SUM(Y6+Y11+Y12+Y17+Y18+Y19+Y20+Y21+Y22+Y23+Y24+Y25+Y5+Y4)</f>
        <v>242921500</v>
      </c>
      <c r="Z35" s="74">
        <f>SUM(X35-Y35)</f>
        <v>150092210.13999993</v>
      </c>
      <c r="AA35" s="74">
        <f>Z35*100/Y35</f>
        <v>61.78630139366006</v>
      </c>
    </row>
    <row r="36" spans="1:27" s="51" customFormat="1" ht="24" thickTop="1">
      <c r="A36" s="75"/>
      <c r="B36" s="76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</row>
    <row r="37" spans="1:27" s="51" customFormat="1" ht="23.25">
      <c r="A37" s="102"/>
      <c r="B37" s="102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</row>
  </sheetData>
  <sheetProtection/>
  <mergeCells count="3">
    <mergeCell ref="A1:J1"/>
    <mergeCell ref="A2:J2"/>
    <mergeCell ref="A37:B37"/>
  </mergeCells>
  <printOptions/>
  <pageMargins left="0.3" right="0.19" top="0.75" bottom="0.75" header="0.3" footer="0.3"/>
  <pageSetup fitToHeight="1" fitToWidth="1" horizontalDpi="600" verticalDpi="600" orientation="landscape" paperSize="9" scale="3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7"/>
  <sheetViews>
    <sheetView zoomScale="89" zoomScaleNormal="89" zoomScalePageLayoutView="0" workbookViewId="0" topLeftCell="I4">
      <selection activeCell="R9" sqref="R9"/>
    </sheetView>
  </sheetViews>
  <sheetFormatPr defaultColWidth="9.140625" defaultRowHeight="15"/>
  <cols>
    <col min="1" max="1" width="26.421875" style="43" customWidth="1"/>
    <col min="2" max="21" width="12.8515625" style="43" customWidth="1"/>
    <col min="22" max="23" width="8.57421875" style="43" customWidth="1"/>
    <col min="24" max="25" width="14.8515625" style="43" customWidth="1"/>
    <col min="26" max="26" width="17.00390625" style="43" customWidth="1"/>
    <col min="27" max="27" width="8.7109375" style="43" customWidth="1"/>
    <col min="28" max="16384" width="9.00390625" style="43" customWidth="1"/>
  </cols>
  <sheetData>
    <row r="1" spans="1:21" ht="30.75">
      <c r="A1" s="101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7" ht="30.75">
      <c r="A2" s="101" t="s">
        <v>240</v>
      </c>
      <c r="B2" s="101"/>
      <c r="C2" s="101"/>
      <c r="D2" s="101"/>
      <c r="E2" s="101"/>
      <c r="F2" s="101"/>
      <c r="G2" s="101"/>
      <c r="H2" s="101"/>
      <c r="I2" s="101"/>
      <c r="J2" s="101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44"/>
      <c r="W2" s="44"/>
      <c r="X2" s="44"/>
      <c r="Y2" s="44"/>
      <c r="Z2" s="44" t="s">
        <v>49</v>
      </c>
      <c r="AA2" s="44"/>
    </row>
    <row r="3" spans="1:27" ht="24">
      <c r="A3" s="45" t="s">
        <v>50</v>
      </c>
      <c r="B3" s="46" t="s">
        <v>222</v>
      </c>
      <c r="C3" s="46" t="s">
        <v>223</v>
      </c>
      <c r="D3" s="46" t="s">
        <v>224</v>
      </c>
      <c r="E3" s="46" t="s">
        <v>225</v>
      </c>
      <c r="F3" s="46" t="s">
        <v>226</v>
      </c>
      <c r="G3" s="46" t="s">
        <v>227</v>
      </c>
      <c r="H3" s="46" t="s">
        <v>228</v>
      </c>
      <c r="I3" s="46" t="s">
        <v>229</v>
      </c>
      <c r="J3" s="46" t="s">
        <v>230</v>
      </c>
      <c r="K3" s="46" t="s">
        <v>231</v>
      </c>
      <c r="L3" s="46" t="s">
        <v>232</v>
      </c>
      <c r="M3" s="46" t="s">
        <v>233</v>
      </c>
      <c r="N3" s="46" t="s">
        <v>234</v>
      </c>
      <c r="O3" s="46" t="s">
        <v>235</v>
      </c>
      <c r="P3" s="46" t="s">
        <v>236</v>
      </c>
      <c r="Q3" s="46" t="s">
        <v>237</v>
      </c>
      <c r="R3" s="46" t="s">
        <v>238</v>
      </c>
      <c r="S3" s="46" t="s">
        <v>239</v>
      </c>
      <c r="T3" s="46"/>
      <c r="U3" s="46"/>
      <c r="V3" s="46"/>
      <c r="W3" s="46"/>
      <c r="X3" s="46" t="s">
        <v>51</v>
      </c>
      <c r="Y3" s="46" t="s">
        <v>52</v>
      </c>
      <c r="Z3" s="47" t="s">
        <v>53</v>
      </c>
      <c r="AA3" s="47" t="s">
        <v>6</v>
      </c>
    </row>
    <row r="4" spans="1:27" s="51" customFormat="1" ht="23.25">
      <c r="A4" s="48" t="s">
        <v>54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>
        <f>SUM(C4:W4)</f>
        <v>0</v>
      </c>
      <c r="Z4" s="50">
        <f>SUM(W4-Y4)</f>
        <v>0</v>
      </c>
      <c r="AA4" s="50">
        <f>SUM(Y4-Z4)</f>
        <v>0</v>
      </c>
    </row>
    <row r="5" spans="1:27" s="51" customFormat="1" ht="23.25">
      <c r="A5" s="52" t="s">
        <v>55</v>
      </c>
      <c r="B5" s="53">
        <f>0</f>
        <v>0</v>
      </c>
      <c r="C5" s="53">
        <v>0</v>
      </c>
      <c r="D5" s="53">
        <v>0</v>
      </c>
      <c r="E5" s="53">
        <v>0</v>
      </c>
      <c r="F5" s="53">
        <v>0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8">
        <f>SUM(B5:W5)</f>
        <v>0</v>
      </c>
      <c r="Y5" s="53">
        <v>0</v>
      </c>
      <c r="Z5" s="50">
        <f>SUM(W5-Y5)</f>
        <v>0</v>
      </c>
      <c r="AA5" s="50" t="e">
        <f>Z5*100/Y5</f>
        <v>#DIV/0!</v>
      </c>
    </row>
    <row r="6" spans="1:27" s="51" customFormat="1" ht="23.25">
      <c r="A6" s="48" t="s">
        <v>56</v>
      </c>
      <c r="B6" s="54">
        <f>SUM(B7:B10)</f>
        <v>89502.43</v>
      </c>
      <c r="C6" s="54">
        <f aca="true" t="shared" si="0" ref="C6:N6">SUM(C7:C10)</f>
        <v>14365.5</v>
      </c>
      <c r="D6" s="54">
        <f t="shared" si="0"/>
        <v>201687.65</v>
      </c>
      <c r="E6" s="54">
        <f t="shared" si="0"/>
        <v>105322.4</v>
      </c>
      <c r="F6" s="54">
        <f t="shared" si="0"/>
        <v>34977888.75</v>
      </c>
      <c r="G6" s="54">
        <f t="shared" si="0"/>
        <v>38508.39</v>
      </c>
      <c r="H6" s="54">
        <f t="shared" si="0"/>
        <v>94256.78</v>
      </c>
      <c r="I6" s="54">
        <f t="shared" si="0"/>
        <v>29845528.75</v>
      </c>
      <c r="J6" s="54">
        <f t="shared" si="0"/>
        <v>69381</v>
      </c>
      <c r="K6" s="54">
        <f t="shared" si="0"/>
        <v>230282.1</v>
      </c>
      <c r="L6" s="54">
        <f t="shared" si="0"/>
        <v>0</v>
      </c>
      <c r="M6" s="54">
        <f t="shared" si="0"/>
        <v>0</v>
      </c>
      <c r="N6" s="54">
        <f t="shared" si="0"/>
        <v>56306.28</v>
      </c>
      <c r="O6" s="54">
        <f>SUM(O7:O10)</f>
        <v>47322243.44</v>
      </c>
      <c r="P6" s="54">
        <f aca="true" t="shared" si="1" ref="P6:W6">SUM(P7:P10)</f>
        <v>90196.98</v>
      </c>
      <c r="Q6" s="54">
        <f t="shared" si="1"/>
        <v>47100000</v>
      </c>
      <c r="R6" s="54">
        <f t="shared" si="1"/>
        <v>151792.78</v>
      </c>
      <c r="S6" s="54">
        <f t="shared" si="1"/>
        <v>0</v>
      </c>
      <c r="T6" s="54">
        <f t="shared" si="1"/>
        <v>0</v>
      </c>
      <c r="U6" s="54">
        <f t="shared" si="1"/>
        <v>0</v>
      </c>
      <c r="V6" s="54">
        <f>SUM(V7:V10)</f>
        <v>0</v>
      </c>
      <c r="W6" s="54">
        <f t="shared" si="1"/>
        <v>0</v>
      </c>
      <c r="X6" s="53">
        <f>SUM(B6:W6)</f>
        <v>160387263.23</v>
      </c>
      <c r="Y6" s="53">
        <f>SUM(Y7:Y10)</f>
        <v>242003000</v>
      </c>
      <c r="Z6" s="50">
        <f>SUM(X6-Y6)</f>
        <v>-81615736.77000001</v>
      </c>
      <c r="AA6" s="50">
        <f>Z6*100/Y6</f>
        <v>-33.72509298231841</v>
      </c>
    </row>
    <row r="7" spans="1:27" s="51" customFormat="1" ht="23.25">
      <c r="A7" s="55" t="s">
        <v>57</v>
      </c>
      <c r="B7" s="56"/>
      <c r="C7" s="56"/>
      <c r="D7" s="56"/>
      <c r="E7" s="56"/>
      <c r="F7" s="56">
        <v>34816320</v>
      </c>
      <c r="G7" s="56"/>
      <c r="H7" s="56"/>
      <c r="I7" s="56">
        <v>29842560</v>
      </c>
      <c r="J7" s="56"/>
      <c r="K7" s="56"/>
      <c r="L7" s="56"/>
      <c r="M7" s="56"/>
      <c r="N7" s="56"/>
      <c r="O7" s="56">
        <v>47100000</v>
      </c>
      <c r="P7" s="56"/>
      <c r="Q7" s="56">
        <v>47100000</v>
      </c>
      <c r="R7" s="56"/>
      <c r="S7" s="56"/>
      <c r="T7" s="56"/>
      <c r="U7" s="57"/>
      <c r="V7" s="58"/>
      <c r="W7" s="58"/>
      <c r="X7" s="62">
        <f>SUM(B7:W7)</f>
        <v>158858880</v>
      </c>
      <c r="Y7" s="58">
        <v>240000000</v>
      </c>
      <c r="Z7" s="59">
        <f>X7-Y7</f>
        <v>-81141120</v>
      </c>
      <c r="AA7" s="59">
        <f>Z7*100/Y7</f>
        <v>-33.8088</v>
      </c>
    </row>
    <row r="8" spans="1:27" s="51" customFormat="1" ht="23.25">
      <c r="A8" s="60" t="s">
        <v>58</v>
      </c>
      <c r="B8" s="61">
        <v>89502.43</v>
      </c>
      <c r="C8" s="61">
        <v>14365.5</v>
      </c>
      <c r="D8" s="61">
        <v>196503.65</v>
      </c>
      <c r="E8" s="61">
        <v>105322.4</v>
      </c>
      <c r="F8" s="61">
        <v>161568.75</v>
      </c>
      <c r="G8" s="61">
        <v>38508.39</v>
      </c>
      <c r="H8" s="61">
        <v>94256.78</v>
      </c>
      <c r="I8" s="61">
        <v>2968.75</v>
      </c>
      <c r="J8" s="61">
        <v>69381</v>
      </c>
      <c r="K8" s="61">
        <v>230282.1</v>
      </c>
      <c r="L8" s="61"/>
      <c r="M8" s="61"/>
      <c r="N8" s="61">
        <v>56306.28</v>
      </c>
      <c r="O8" s="61">
        <v>222243.44</v>
      </c>
      <c r="P8" s="61">
        <v>90196.98</v>
      </c>
      <c r="Q8" s="61"/>
      <c r="R8" s="61">
        <v>151792.78</v>
      </c>
      <c r="S8" s="61"/>
      <c r="T8" s="61"/>
      <c r="U8" s="61"/>
      <c r="V8" s="62"/>
      <c r="W8" s="62"/>
      <c r="X8" s="62">
        <f aca="true" t="shared" si="2" ref="X8:X34">SUM(B8:W8)</f>
        <v>1523199.23</v>
      </c>
      <c r="Y8" s="62">
        <v>2000000</v>
      </c>
      <c r="Z8" s="59">
        <f aca="true" t="shared" si="3" ref="Z8:AA34">X8-Y8</f>
        <v>-476800.77</v>
      </c>
      <c r="AA8" s="59">
        <f>Z8*100/Y8</f>
        <v>-23.8400385</v>
      </c>
    </row>
    <row r="9" spans="1:27" s="51" customFormat="1" ht="23.25">
      <c r="A9" s="60" t="s">
        <v>59</v>
      </c>
      <c r="B9" s="61"/>
      <c r="C9" s="61"/>
      <c r="D9" s="61">
        <v>5184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2"/>
      <c r="W9" s="62"/>
      <c r="X9" s="62">
        <f t="shared" si="2"/>
        <v>5184</v>
      </c>
      <c r="Y9" s="62">
        <v>3000</v>
      </c>
      <c r="Z9" s="59">
        <f t="shared" si="3"/>
        <v>2184</v>
      </c>
      <c r="AA9" s="59">
        <f aca="true" t="shared" si="4" ref="AA9:AA33">Z9*100/Y9</f>
        <v>72.8</v>
      </c>
    </row>
    <row r="10" spans="1:27" s="51" customFormat="1" ht="23.25">
      <c r="A10" s="63" t="s">
        <v>60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/>
      <c r="V10" s="64"/>
      <c r="W10" s="64"/>
      <c r="X10" s="64">
        <f t="shared" si="2"/>
        <v>0</v>
      </c>
      <c r="Y10" s="64">
        <v>0</v>
      </c>
      <c r="Z10" s="65">
        <f t="shared" si="3"/>
        <v>0</v>
      </c>
      <c r="AA10" s="65">
        <v>0</v>
      </c>
    </row>
    <row r="11" spans="1:27" s="51" customFormat="1" ht="23.25">
      <c r="A11" s="52" t="s">
        <v>61</v>
      </c>
      <c r="B11" s="53"/>
      <c r="C11" s="53">
        <v>0</v>
      </c>
      <c r="D11" s="53">
        <v>0</v>
      </c>
      <c r="E11" s="53"/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/>
      <c r="R11" s="53">
        <v>0</v>
      </c>
      <c r="S11" s="53">
        <v>0</v>
      </c>
      <c r="T11" s="53"/>
      <c r="U11" s="53">
        <v>0</v>
      </c>
      <c r="V11" s="53"/>
      <c r="W11" s="53"/>
      <c r="X11" s="53">
        <f t="shared" si="2"/>
        <v>0</v>
      </c>
      <c r="Y11" s="53">
        <f>SUM(C11:W11)</f>
        <v>0</v>
      </c>
      <c r="Z11" s="66">
        <f t="shared" si="3"/>
        <v>0</v>
      </c>
      <c r="AA11" s="66">
        <v>0</v>
      </c>
    </row>
    <row r="12" spans="1:27" s="51" customFormat="1" ht="23.25">
      <c r="A12" s="48" t="s">
        <v>62</v>
      </c>
      <c r="B12" s="53">
        <f aca="true" t="shared" si="5" ref="B12:N12">SUM(B13:B16)</f>
        <v>0</v>
      </c>
      <c r="C12" s="53">
        <f t="shared" si="5"/>
        <v>0</v>
      </c>
      <c r="D12" s="53">
        <f t="shared" si="5"/>
        <v>0</v>
      </c>
      <c r="E12" s="53">
        <f t="shared" si="5"/>
        <v>0</v>
      </c>
      <c r="F12" s="53">
        <f t="shared" si="5"/>
        <v>0</v>
      </c>
      <c r="G12" s="53">
        <f t="shared" si="5"/>
        <v>0</v>
      </c>
      <c r="H12" s="53">
        <f t="shared" si="5"/>
        <v>0</v>
      </c>
      <c r="I12" s="53">
        <f t="shared" si="5"/>
        <v>0</v>
      </c>
      <c r="J12" s="53">
        <f t="shared" si="5"/>
        <v>169654.69</v>
      </c>
      <c r="K12" s="53">
        <f t="shared" si="5"/>
        <v>0</v>
      </c>
      <c r="L12" s="53">
        <f t="shared" si="5"/>
        <v>0</v>
      </c>
      <c r="M12" s="53">
        <f t="shared" si="5"/>
        <v>0</v>
      </c>
      <c r="N12" s="53">
        <f t="shared" si="5"/>
        <v>0</v>
      </c>
      <c r="O12" s="53">
        <f>SUM(O13:O16)</f>
        <v>0</v>
      </c>
      <c r="P12" s="53">
        <f aca="true" t="shared" si="6" ref="P12:W12">SUM(P13:P16)</f>
        <v>0</v>
      </c>
      <c r="Q12" s="53">
        <f t="shared" si="6"/>
        <v>0</v>
      </c>
      <c r="R12" s="53">
        <f t="shared" si="6"/>
        <v>0</v>
      </c>
      <c r="S12" s="53">
        <f t="shared" si="6"/>
        <v>0</v>
      </c>
      <c r="T12" s="53">
        <f t="shared" si="6"/>
        <v>0</v>
      </c>
      <c r="U12" s="53">
        <f t="shared" si="6"/>
        <v>0</v>
      </c>
      <c r="V12" s="53">
        <f>SUM(V13:V16)</f>
        <v>0</v>
      </c>
      <c r="W12" s="53">
        <f t="shared" si="6"/>
        <v>0</v>
      </c>
      <c r="X12" s="53">
        <f t="shared" si="2"/>
        <v>169654.69</v>
      </c>
      <c r="Y12" s="53">
        <f>SUM(Y13:Y16)</f>
        <v>122000</v>
      </c>
      <c r="Z12" s="66">
        <f t="shared" si="3"/>
        <v>47654.69</v>
      </c>
      <c r="AA12" s="50">
        <f t="shared" si="4"/>
        <v>39.06122131147541</v>
      </c>
    </row>
    <row r="13" spans="1:27" s="51" customFormat="1" ht="23.25">
      <c r="A13" s="55" t="s">
        <v>63</v>
      </c>
      <c r="B13" s="61">
        <f>0</f>
        <v>0</v>
      </c>
      <c r="C13" s="61">
        <f>0</f>
        <v>0</v>
      </c>
      <c r="D13" s="61">
        <f>0</f>
        <v>0</v>
      </c>
      <c r="E13" s="61">
        <f>0</f>
        <v>0</v>
      </c>
      <c r="F13" s="61">
        <f>0</f>
        <v>0</v>
      </c>
      <c r="G13" s="61">
        <f>0</f>
        <v>0</v>
      </c>
      <c r="H13" s="61">
        <f>0</f>
        <v>0</v>
      </c>
      <c r="I13" s="61">
        <f>0</f>
        <v>0</v>
      </c>
      <c r="J13" s="61">
        <f>0</f>
        <v>0</v>
      </c>
      <c r="K13" s="61">
        <v>0</v>
      </c>
      <c r="L13" s="61">
        <v>0</v>
      </c>
      <c r="M13" s="61">
        <v>0</v>
      </c>
      <c r="N13" s="61">
        <v>0</v>
      </c>
      <c r="O13" s="61">
        <f>0</f>
        <v>0</v>
      </c>
      <c r="P13" s="61">
        <f>0</f>
        <v>0</v>
      </c>
      <c r="Q13" s="61">
        <f>0</f>
        <v>0</v>
      </c>
      <c r="R13" s="61">
        <f>0</f>
        <v>0</v>
      </c>
      <c r="S13" s="61">
        <f>0</f>
        <v>0</v>
      </c>
      <c r="T13" s="61">
        <f>0</f>
        <v>0</v>
      </c>
      <c r="U13" s="61">
        <f>0</f>
        <v>0</v>
      </c>
      <c r="V13" s="61">
        <f>0</f>
        <v>0</v>
      </c>
      <c r="W13" s="61">
        <f>0</f>
        <v>0</v>
      </c>
      <c r="X13" s="58">
        <f t="shared" si="2"/>
        <v>0</v>
      </c>
      <c r="Y13" s="58">
        <f>SUM(C13:W13)</f>
        <v>0</v>
      </c>
      <c r="Z13" s="59">
        <f t="shared" si="3"/>
        <v>0</v>
      </c>
      <c r="AA13" s="59">
        <v>0</v>
      </c>
    </row>
    <row r="14" spans="1:27" s="51" customFormat="1" ht="23.25">
      <c r="A14" s="60" t="s">
        <v>64</v>
      </c>
      <c r="B14" s="61">
        <f>0</f>
        <v>0</v>
      </c>
      <c r="C14" s="61">
        <f>0</f>
        <v>0</v>
      </c>
      <c r="D14" s="61">
        <f>0</f>
        <v>0</v>
      </c>
      <c r="E14" s="61">
        <f>0</f>
        <v>0</v>
      </c>
      <c r="F14" s="61">
        <f>0</f>
        <v>0</v>
      </c>
      <c r="G14" s="61">
        <f>0</f>
        <v>0</v>
      </c>
      <c r="H14" s="61">
        <f>0</f>
        <v>0</v>
      </c>
      <c r="I14" s="61">
        <f>0</f>
        <v>0</v>
      </c>
      <c r="J14" s="61">
        <f>0</f>
        <v>0</v>
      </c>
      <c r="K14" s="61">
        <v>0</v>
      </c>
      <c r="L14" s="61">
        <v>0</v>
      </c>
      <c r="M14" s="61">
        <v>0</v>
      </c>
      <c r="N14" s="61">
        <v>0</v>
      </c>
      <c r="O14" s="61">
        <f>0</f>
        <v>0</v>
      </c>
      <c r="P14" s="61">
        <f>0</f>
        <v>0</v>
      </c>
      <c r="Q14" s="61">
        <f>0</f>
        <v>0</v>
      </c>
      <c r="R14" s="61">
        <f>0</f>
        <v>0</v>
      </c>
      <c r="S14" s="61">
        <f>0</f>
        <v>0</v>
      </c>
      <c r="T14" s="61">
        <f>0</f>
        <v>0</v>
      </c>
      <c r="U14" s="61">
        <f>0</f>
        <v>0</v>
      </c>
      <c r="V14" s="61">
        <f>0</f>
        <v>0</v>
      </c>
      <c r="W14" s="61">
        <f>0</f>
        <v>0</v>
      </c>
      <c r="X14" s="62">
        <f t="shared" si="2"/>
        <v>0</v>
      </c>
      <c r="Y14" s="62">
        <f>SUM(C14:W14)</f>
        <v>0</v>
      </c>
      <c r="Z14" s="59">
        <f t="shared" si="3"/>
        <v>0</v>
      </c>
      <c r="AA14" s="59">
        <v>0</v>
      </c>
    </row>
    <row r="15" spans="1:27" s="51" customFormat="1" ht="23.25">
      <c r="A15" s="60" t="s">
        <v>65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169654.69</v>
      </c>
      <c r="K15" s="61">
        <v>0</v>
      </c>
      <c r="L15" s="61"/>
      <c r="M15" s="61"/>
      <c r="N15" s="61"/>
      <c r="O15" s="61"/>
      <c r="P15" s="61">
        <v>0</v>
      </c>
      <c r="Q15" s="61"/>
      <c r="R15" s="61"/>
      <c r="S15" s="61"/>
      <c r="T15" s="61">
        <v>0</v>
      </c>
      <c r="U15" s="61"/>
      <c r="V15" s="61"/>
      <c r="W15" s="61"/>
      <c r="X15" s="62"/>
      <c r="Y15" s="62">
        <v>122000</v>
      </c>
      <c r="Z15" s="59">
        <f t="shared" si="3"/>
        <v>-122000</v>
      </c>
      <c r="AA15" s="59">
        <f t="shared" si="4"/>
        <v>-100</v>
      </c>
    </row>
    <row r="16" spans="1:27" s="51" customFormat="1" ht="23.25">
      <c r="A16" s="67" t="s">
        <v>66</v>
      </c>
      <c r="B16" s="68">
        <f>0</f>
        <v>0</v>
      </c>
      <c r="C16" s="68">
        <f>0</f>
        <v>0</v>
      </c>
      <c r="D16" s="68">
        <f>0</f>
        <v>0</v>
      </c>
      <c r="E16" s="68">
        <f>0</f>
        <v>0</v>
      </c>
      <c r="F16" s="68">
        <f>0</f>
        <v>0</v>
      </c>
      <c r="G16" s="68">
        <f>0</f>
        <v>0</v>
      </c>
      <c r="H16" s="68">
        <f>0</f>
        <v>0</v>
      </c>
      <c r="I16" s="68">
        <f>0</f>
        <v>0</v>
      </c>
      <c r="J16" s="68">
        <f>0</f>
        <v>0</v>
      </c>
      <c r="K16" s="68">
        <v>0</v>
      </c>
      <c r="L16" s="68">
        <v>0</v>
      </c>
      <c r="M16" s="68">
        <v>0</v>
      </c>
      <c r="N16" s="68">
        <v>0</v>
      </c>
      <c r="O16" s="68">
        <f>0</f>
        <v>0</v>
      </c>
      <c r="P16" s="68">
        <f>0</f>
        <v>0</v>
      </c>
      <c r="Q16" s="68">
        <f>0</f>
        <v>0</v>
      </c>
      <c r="R16" s="68">
        <f>0</f>
        <v>0</v>
      </c>
      <c r="S16" s="68">
        <f>0</f>
        <v>0</v>
      </c>
      <c r="T16" s="68">
        <f>0</f>
        <v>0</v>
      </c>
      <c r="U16" s="68">
        <f>0</f>
        <v>0</v>
      </c>
      <c r="V16" s="68">
        <f>0</f>
        <v>0</v>
      </c>
      <c r="W16" s="68">
        <f>0</f>
        <v>0</v>
      </c>
      <c r="X16" s="64">
        <f t="shared" si="2"/>
        <v>0</v>
      </c>
      <c r="Y16" s="64">
        <f>SUM(C16:W16)</f>
        <v>0</v>
      </c>
      <c r="Z16" s="65">
        <f t="shared" si="3"/>
        <v>0</v>
      </c>
      <c r="AA16" s="65">
        <v>0</v>
      </c>
    </row>
    <row r="17" spans="1:27" s="51" customFormat="1" ht="23.25">
      <c r="A17" s="48" t="s">
        <v>67</v>
      </c>
      <c r="B17" s="53">
        <f>0</f>
        <v>0</v>
      </c>
      <c r="C17" s="53">
        <f>0</f>
        <v>0</v>
      </c>
      <c r="D17" s="53">
        <f>0</f>
        <v>0</v>
      </c>
      <c r="E17" s="53">
        <f>0</f>
        <v>0</v>
      </c>
      <c r="F17" s="53">
        <f>0</f>
        <v>0</v>
      </c>
      <c r="G17" s="53">
        <f>0</f>
        <v>0</v>
      </c>
      <c r="H17" s="53">
        <f>0</f>
        <v>0</v>
      </c>
      <c r="I17" s="53">
        <f>0</f>
        <v>0</v>
      </c>
      <c r="J17" s="53">
        <f>0</f>
        <v>0</v>
      </c>
      <c r="K17" s="53">
        <v>0</v>
      </c>
      <c r="L17" s="53"/>
      <c r="M17" s="53"/>
      <c r="N17" s="53"/>
      <c r="O17" s="53">
        <f>0</f>
        <v>0</v>
      </c>
      <c r="P17" s="53">
        <f>0</f>
        <v>0</v>
      </c>
      <c r="Q17" s="53">
        <f>0</f>
        <v>0</v>
      </c>
      <c r="R17" s="53">
        <f>0</f>
        <v>0</v>
      </c>
      <c r="S17" s="53">
        <f>0</f>
        <v>0</v>
      </c>
      <c r="T17" s="53">
        <f>0</f>
        <v>0</v>
      </c>
      <c r="U17" s="53">
        <f>0</f>
        <v>0</v>
      </c>
      <c r="V17" s="53">
        <f>0</f>
        <v>0</v>
      </c>
      <c r="W17" s="53">
        <f>0</f>
        <v>0</v>
      </c>
      <c r="X17" s="53">
        <f t="shared" si="2"/>
        <v>0</v>
      </c>
      <c r="Y17" s="53">
        <f>SUM(C17:W17)</f>
        <v>0</v>
      </c>
      <c r="Z17" s="66">
        <f t="shared" si="3"/>
        <v>0</v>
      </c>
      <c r="AA17" s="66">
        <v>0</v>
      </c>
    </row>
    <row r="18" spans="1:27" s="51" customFormat="1" ht="23.25">
      <c r="A18" s="48" t="s">
        <v>68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>
        <f t="shared" si="2"/>
        <v>0</v>
      </c>
      <c r="Y18" s="53">
        <v>0</v>
      </c>
      <c r="Z18" s="66">
        <f t="shared" si="3"/>
        <v>0</v>
      </c>
      <c r="AA18" s="66">
        <f t="shared" si="3"/>
        <v>0</v>
      </c>
    </row>
    <row r="19" spans="1:27" s="51" customFormat="1" ht="23.25">
      <c r="A19" s="48" t="s">
        <v>69</v>
      </c>
      <c r="B19" s="53">
        <f>0</f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/>
      <c r="I19" s="53">
        <v>0</v>
      </c>
      <c r="J19" s="53">
        <v>0</v>
      </c>
      <c r="K19" s="53">
        <v>0</v>
      </c>
      <c r="L19" s="53"/>
      <c r="M19" s="53"/>
      <c r="N19" s="53"/>
      <c r="O19" s="53"/>
      <c r="P19" s="53">
        <v>0</v>
      </c>
      <c r="Q19" s="53">
        <v>0</v>
      </c>
      <c r="R19" s="53"/>
      <c r="S19" s="53"/>
      <c r="T19" s="53"/>
      <c r="U19" s="53">
        <f>0</f>
        <v>0</v>
      </c>
      <c r="V19" s="53">
        <f>0</f>
        <v>0</v>
      </c>
      <c r="W19" s="53">
        <f>0</f>
        <v>0</v>
      </c>
      <c r="X19" s="53">
        <f t="shared" si="2"/>
        <v>0</v>
      </c>
      <c r="Y19" s="53">
        <f>SUM(C19:W19)</f>
        <v>0</v>
      </c>
      <c r="Z19" s="66">
        <f t="shared" si="3"/>
        <v>0</v>
      </c>
      <c r="AA19" s="66">
        <v>0</v>
      </c>
    </row>
    <row r="20" spans="1:27" s="51" customFormat="1" ht="23.25">
      <c r="A20" s="48" t="s">
        <v>70</v>
      </c>
      <c r="B20" s="53">
        <f>0</f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/>
      <c r="M20" s="53"/>
      <c r="N20" s="53"/>
      <c r="O20" s="53"/>
      <c r="P20" s="53">
        <v>0</v>
      </c>
      <c r="Q20" s="53">
        <v>0</v>
      </c>
      <c r="R20" s="53"/>
      <c r="S20" s="53"/>
      <c r="T20" s="53">
        <v>0</v>
      </c>
      <c r="U20" s="53">
        <f>0</f>
        <v>0</v>
      </c>
      <c r="V20" s="53">
        <f>0</f>
        <v>0</v>
      </c>
      <c r="W20" s="53">
        <f>0</f>
        <v>0</v>
      </c>
      <c r="X20" s="53">
        <f t="shared" si="2"/>
        <v>0</v>
      </c>
      <c r="Y20" s="53">
        <f>SUM(C20:W20)</f>
        <v>0</v>
      </c>
      <c r="Z20" s="66">
        <f t="shared" si="3"/>
        <v>0</v>
      </c>
      <c r="AA20" s="66">
        <v>0</v>
      </c>
    </row>
    <row r="21" spans="1:27" s="51" customFormat="1" ht="23.25">
      <c r="A21" s="48" t="s">
        <v>71</v>
      </c>
      <c r="B21" s="53">
        <v>0</v>
      </c>
      <c r="C21" s="53">
        <v>0</v>
      </c>
      <c r="D21" s="53">
        <v>0</v>
      </c>
      <c r="E21" s="53"/>
      <c r="F21" s="53"/>
      <c r="G21" s="53">
        <v>4794.4</v>
      </c>
      <c r="H21" s="53"/>
      <c r="I21" s="53">
        <v>0</v>
      </c>
      <c r="J21" s="53"/>
      <c r="K21" s="53">
        <v>0</v>
      </c>
      <c r="L21" s="53"/>
      <c r="M21" s="53"/>
      <c r="N21" s="53"/>
      <c r="O21" s="53"/>
      <c r="P21" s="53">
        <v>0</v>
      </c>
      <c r="Q21" s="53">
        <v>0</v>
      </c>
      <c r="R21" s="53"/>
      <c r="S21" s="53"/>
      <c r="T21" s="53">
        <v>0</v>
      </c>
      <c r="U21" s="53"/>
      <c r="V21" s="53"/>
      <c r="W21" s="53"/>
      <c r="X21" s="53">
        <f t="shared" si="2"/>
        <v>4794.4</v>
      </c>
      <c r="Y21" s="53">
        <v>4500</v>
      </c>
      <c r="Z21" s="66">
        <f t="shared" si="3"/>
        <v>294.39999999999964</v>
      </c>
      <c r="AA21" s="66">
        <f t="shared" si="4"/>
        <v>6.542222222222214</v>
      </c>
    </row>
    <row r="22" spans="1:27" s="51" customFormat="1" ht="23.25">
      <c r="A22" s="48" t="s">
        <v>72</v>
      </c>
      <c r="B22" s="53">
        <v>285.57</v>
      </c>
      <c r="C22" s="53"/>
      <c r="D22" s="53"/>
      <c r="E22" s="53"/>
      <c r="F22" s="53">
        <v>0</v>
      </c>
      <c r="G22" s="53"/>
      <c r="H22" s="53"/>
      <c r="I22" s="53">
        <v>861.73</v>
      </c>
      <c r="J22" s="53">
        <v>0</v>
      </c>
      <c r="K22" s="53"/>
      <c r="L22" s="53"/>
      <c r="M22" s="53"/>
      <c r="N22" s="53"/>
      <c r="O22" s="53"/>
      <c r="P22" s="53">
        <v>0</v>
      </c>
      <c r="Q22" s="53">
        <v>0</v>
      </c>
      <c r="R22" s="53"/>
      <c r="S22" s="53"/>
      <c r="T22" s="53">
        <v>0</v>
      </c>
      <c r="U22" s="53"/>
      <c r="V22" s="53"/>
      <c r="W22" s="53"/>
      <c r="X22" s="53">
        <f t="shared" si="2"/>
        <v>1147.3</v>
      </c>
      <c r="Y22" s="53">
        <v>0</v>
      </c>
      <c r="Z22" s="66">
        <f t="shared" si="3"/>
        <v>1147.3</v>
      </c>
      <c r="AA22" s="66" t="e">
        <f t="shared" si="4"/>
        <v>#DIV/0!</v>
      </c>
    </row>
    <row r="23" spans="1:27" s="51" customFormat="1" ht="23.25">
      <c r="A23" s="48" t="s">
        <v>73</v>
      </c>
      <c r="B23" s="53">
        <v>0</v>
      </c>
      <c r="C23" s="53">
        <v>0</v>
      </c>
      <c r="D23" s="53">
        <v>0</v>
      </c>
      <c r="E23" s="53">
        <v>18562</v>
      </c>
      <c r="F23" s="53"/>
      <c r="G23" s="53">
        <v>0</v>
      </c>
      <c r="H23" s="53">
        <v>1220</v>
      </c>
      <c r="I23" s="53">
        <v>17286</v>
      </c>
      <c r="J23" s="53"/>
      <c r="K23" s="53"/>
      <c r="L23" s="53"/>
      <c r="M23" s="53"/>
      <c r="N23" s="53"/>
      <c r="O23" s="53"/>
      <c r="P23" s="53">
        <v>0</v>
      </c>
      <c r="Q23" s="53">
        <v>0</v>
      </c>
      <c r="R23" s="53"/>
      <c r="S23" s="53"/>
      <c r="T23" s="53">
        <v>0</v>
      </c>
      <c r="U23" s="53"/>
      <c r="V23" s="53"/>
      <c r="W23" s="53"/>
      <c r="X23" s="53">
        <f t="shared" si="2"/>
        <v>37068</v>
      </c>
      <c r="Y23" s="53">
        <v>37000</v>
      </c>
      <c r="Z23" s="66">
        <f t="shared" si="3"/>
        <v>68</v>
      </c>
      <c r="AA23" s="66">
        <f t="shared" si="4"/>
        <v>0.1837837837837838</v>
      </c>
    </row>
    <row r="24" spans="1:27" s="51" customFormat="1" ht="23.25">
      <c r="A24" s="52" t="s">
        <v>74</v>
      </c>
      <c r="B24" s="53">
        <v>0</v>
      </c>
      <c r="C24" s="53">
        <v>0</v>
      </c>
      <c r="D24" s="53">
        <v>0</v>
      </c>
      <c r="E24" s="53">
        <v>3906.6</v>
      </c>
      <c r="F24" s="53">
        <v>240</v>
      </c>
      <c r="G24" s="53">
        <v>0</v>
      </c>
      <c r="H24" s="53">
        <v>0</v>
      </c>
      <c r="I24" s="53">
        <v>8070.08</v>
      </c>
      <c r="J24" s="53"/>
      <c r="K24" s="53"/>
      <c r="L24" s="53"/>
      <c r="M24" s="53"/>
      <c r="N24" s="53"/>
      <c r="O24" s="53"/>
      <c r="P24" s="53">
        <v>0</v>
      </c>
      <c r="Q24" s="53">
        <v>0</v>
      </c>
      <c r="R24" s="53"/>
      <c r="S24" s="53"/>
      <c r="T24" s="53">
        <v>0</v>
      </c>
      <c r="U24" s="53"/>
      <c r="V24" s="53"/>
      <c r="W24" s="53"/>
      <c r="X24" s="53">
        <f t="shared" si="2"/>
        <v>12216.68</v>
      </c>
      <c r="Y24" s="53">
        <v>7000</v>
      </c>
      <c r="Z24" s="66">
        <f t="shared" si="3"/>
        <v>5216.68</v>
      </c>
      <c r="AA24" s="66">
        <f t="shared" si="4"/>
        <v>74.524</v>
      </c>
    </row>
    <row r="25" spans="1:27" s="51" customFormat="1" ht="23.25">
      <c r="A25" s="48" t="s">
        <v>75</v>
      </c>
      <c r="B25" s="53">
        <f aca="true" t="shared" si="7" ref="B25:J25">B26+B30+B31</f>
        <v>8995</v>
      </c>
      <c r="C25" s="53">
        <f t="shared" si="7"/>
        <v>48915</v>
      </c>
      <c r="D25" s="53">
        <f t="shared" si="7"/>
        <v>24640</v>
      </c>
      <c r="E25" s="53">
        <f t="shared" si="7"/>
        <v>60231.2</v>
      </c>
      <c r="F25" s="53">
        <f t="shared" si="7"/>
        <v>10290</v>
      </c>
      <c r="G25" s="53">
        <f t="shared" si="7"/>
        <v>13605</v>
      </c>
      <c r="H25" s="53">
        <f t="shared" si="7"/>
        <v>12810</v>
      </c>
      <c r="I25" s="53">
        <f t="shared" si="7"/>
        <v>67076.8</v>
      </c>
      <c r="J25" s="53">
        <f t="shared" si="7"/>
        <v>11416</v>
      </c>
      <c r="K25" s="53">
        <f>K26+K30+K31</f>
        <v>67119</v>
      </c>
      <c r="L25" s="53">
        <f>L26+L30+L31</f>
        <v>39897.2</v>
      </c>
      <c r="M25" s="53">
        <f>M26+M30+M31</f>
        <v>15551.5</v>
      </c>
      <c r="N25" s="53">
        <f>N26+N30+N31</f>
        <v>24199</v>
      </c>
      <c r="O25" s="53">
        <f>O26+O30+O31</f>
        <v>18609.2</v>
      </c>
      <c r="P25" s="53">
        <f aca="true" t="shared" si="8" ref="P25:W25">P26+P30+P31</f>
        <v>60178.4</v>
      </c>
      <c r="Q25" s="53">
        <f t="shared" si="8"/>
        <v>16695</v>
      </c>
      <c r="R25" s="53">
        <f t="shared" si="8"/>
        <v>1400</v>
      </c>
      <c r="S25" s="53">
        <f t="shared" si="8"/>
        <v>0</v>
      </c>
      <c r="T25" s="53">
        <f t="shared" si="8"/>
        <v>0</v>
      </c>
      <c r="U25" s="53">
        <f t="shared" si="8"/>
        <v>0</v>
      </c>
      <c r="V25" s="53">
        <f>V26+V30+V31</f>
        <v>0</v>
      </c>
      <c r="W25" s="53">
        <f t="shared" si="8"/>
        <v>0</v>
      </c>
      <c r="X25" s="53">
        <f t="shared" si="2"/>
        <v>501628.30000000005</v>
      </c>
      <c r="Y25" s="53">
        <f>Y26+Y30+Y31</f>
        <v>748000</v>
      </c>
      <c r="Z25" s="66">
        <f t="shared" si="3"/>
        <v>-246371.69999999995</v>
      </c>
      <c r="AA25" s="50">
        <f t="shared" si="4"/>
        <v>-32.937393048128335</v>
      </c>
    </row>
    <row r="26" spans="1:27" s="51" customFormat="1" ht="23.25">
      <c r="A26" s="69" t="s">
        <v>76</v>
      </c>
      <c r="B26" s="53">
        <f aca="true" t="shared" si="9" ref="B26:J26">SUM(B27:B29)</f>
        <v>8370</v>
      </c>
      <c r="C26" s="53">
        <f t="shared" si="9"/>
        <v>46440</v>
      </c>
      <c r="D26" s="53">
        <f t="shared" si="9"/>
        <v>3740</v>
      </c>
      <c r="E26" s="53">
        <f t="shared" si="9"/>
        <v>10590</v>
      </c>
      <c r="F26" s="53">
        <f t="shared" si="9"/>
        <v>4030</v>
      </c>
      <c r="G26" s="53">
        <f t="shared" si="9"/>
        <v>8630</v>
      </c>
      <c r="H26" s="53">
        <f t="shared" si="9"/>
        <v>5480</v>
      </c>
      <c r="I26" s="53">
        <f t="shared" si="9"/>
        <v>16930</v>
      </c>
      <c r="J26" s="53">
        <f t="shared" si="9"/>
        <v>3110</v>
      </c>
      <c r="K26" s="53">
        <f>SUM(K27:K29)</f>
        <v>21690</v>
      </c>
      <c r="L26" s="53">
        <f>SUM(L27:L29)</f>
        <v>17340</v>
      </c>
      <c r="M26" s="53">
        <f>SUM(M27:M29)</f>
        <v>1250</v>
      </c>
      <c r="N26" s="53">
        <f>SUM(N27:N29)</f>
        <v>650</v>
      </c>
      <c r="O26" s="53">
        <f>SUM(O27:O29)</f>
        <v>3680</v>
      </c>
      <c r="P26" s="53">
        <f aca="true" t="shared" si="10" ref="P26:W26">SUM(P27:P29)</f>
        <v>10730</v>
      </c>
      <c r="Q26" s="53">
        <f t="shared" si="10"/>
        <v>6450</v>
      </c>
      <c r="R26" s="53">
        <f t="shared" si="10"/>
        <v>0</v>
      </c>
      <c r="S26" s="53">
        <f t="shared" si="10"/>
        <v>0</v>
      </c>
      <c r="T26" s="53">
        <f t="shared" si="10"/>
        <v>0</v>
      </c>
      <c r="U26" s="53">
        <f t="shared" si="10"/>
        <v>0</v>
      </c>
      <c r="V26" s="53">
        <f>SUM(V27:V29)</f>
        <v>0</v>
      </c>
      <c r="W26" s="53">
        <f t="shared" si="10"/>
        <v>0</v>
      </c>
      <c r="X26" s="53">
        <f t="shared" si="2"/>
        <v>169110</v>
      </c>
      <c r="Y26" s="53">
        <f>SUM(Y27:Y29)</f>
        <v>400300</v>
      </c>
      <c r="Z26" s="66">
        <f t="shared" si="3"/>
        <v>-231190</v>
      </c>
      <c r="AA26" s="50">
        <f t="shared" si="4"/>
        <v>-57.754184361728704</v>
      </c>
    </row>
    <row r="27" spans="1:27" s="51" customFormat="1" ht="23.25">
      <c r="A27" s="55" t="s">
        <v>77</v>
      </c>
      <c r="B27" s="56">
        <v>6600</v>
      </c>
      <c r="C27" s="56">
        <v>37800</v>
      </c>
      <c r="D27" s="56">
        <v>3000</v>
      </c>
      <c r="E27" s="56">
        <v>8600</v>
      </c>
      <c r="F27" s="56">
        <v>3000</v>
      </c>
      <c r="G27" s="56">
        <v>6600</v>
      </c>
      <c r="H27" s="56">
        <v>4600</v>
      </c>
      <c r="I27" s="56">
        <v>13600</v>
      </c>
      <c r="J27" s="56">
        <v>2400</v>
      </c>
      <c r="K27" s="56">
        <v>18400</v>
      </c>
      <c r="L27" s="56">
        <v>13800</v>
      </c>
      <c r="M27" s="56">
        <v>1000</v>
      </c>
      <c r="N27" s="56">
        <v>600</v>
      </c>
      <c r="O27" s="56">
        <v>3000</v>
      </c>
      <c r="P27" s="56">
        <v>8400</v>
      </c>
      <c r="Q27" s="56">
        <v>5000</v>
      </c>
      <c r="R27" s="56"/>
      <c r="S27" s="56"/>
      <c r="T27" s="56"/>
      <c r="U27" s="56"/>
      <c r="V27" s="56"/>
      <c r="W27" s="56"/>
      <c r="X27" s="58">
        <f t="shared" si="2"/>
        <v>136400</v>
      </c>
      <c r="Y27" s="58">
        <v>300000</v>
      </c>
      <c r="Z27" s="59">
        <f t="shared" si="3"/>
        <v>-163600</v>
      </c>
      <c r="AA27" s="59">
        <f t="shared" si="4"/>
        <v>-54.53333333333333</v>
      </c>
    </row>
    <row r="28" spans="1:27" s="51" customFormat="1" ht="23.25">
      <c r="A28" s="60" t="s">
        <v>78</v>
      </c>
      <c r="B28" s="61">
        <v>1770</v>
      </c>
      <c r="C28" s="61">
        <v>8560</v>
      </c>
      <c r="D28" s="61">
        <v>740</v>
      </c>
      <c r="E28" s="61">
        <v>1990</v>
      </c>
      <c r="F28" s="61">
        <v>1030</v>
      </c>
      <c r="G28" s="61">
        <v>2030</v>
      </c>
      <c r="H28" s="61">
        <v>880</v>
      </c>
      <c r="I28" s="61">
        <v>3330</v>
      </c>
      <c r="J28" s="61">
        <v>710</v>
      </c>
      <c r="K28" s="61">
        <v>3270</v>
      </c>
      <c r="L28" s="61">
        <v>3540</v>
      </c>
      <c r="M28" s="61">
        <v>230</v>
      </c>
      <c r="N28" s="61">
        <v>50</v>
      </c>
      <c r="O28" s="61">
        <v>680</v>
      </c>
      <c r="P28" s="61">
        <v>2330</v>
      </c>
      <c r="Q28" s="61">
        <v>1450</v>
      </c>
      <c r="R28" s="61"/>
      <c r="S28" s="61"/>
      <c r="T28" s="61"/>
      <c r="U28" s="61"/>
      <c r="V28" s="61"/>
      <c r="W28" s="61"/>
      <c r="X28" s="62">
        <f t="shared" si="2"/>
        <v>32590</v>
      </c>
      <c r="Y28" s="62">
        <v>100000</v>
      </c>
      <c r="Z28" s="59">
        <f t="shared" si="3"/>
        <v>-67410</v>
      </c>
      <c r="AA28" s="59">
        <f t="shared" si="4"/>
        <v>-67.41</v>
      </c>
    </row>
    <row r="29" spans="1:27" s="51" customFormat="1" ht="23.25">
      <c r="A29" s="63" t="s">
        <v>79</v>
      </c>
      <c r="B29" s="68"/>
      <c r="C29" s="68">
        <v>80</v>
      </c>
      <c r="D29" s="68"/>
      <c r="E29" s="68"/>
      <c r="F29" s="68"/>
      <c r="G29" s="68"/>
      <c r="H29" s="68"/>
      <c r="I29" s="68"/>
      <c r="J29" s="68"/>
      <c r="K29" s="68">
        <v>20</v>
      </c>
      <c r="L29" s="68"/>
      <c r="M29" s="68">
        <v>20</v>
      </c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4">
        <f t="shared" si="2"/>
        <v>120</v>
      </c>
      <c r="Y29" s="64">
        <v>300</v>
      </c>
      <c r="Z29" s="65">
        <f t="shared" si="3"/>
        <v>-180</v>
      </c>
      <c r="AA29" s="65">
        <f t="shared" si="4"/>
        <v>-60</v>
      </c>
    </row>
    <row r="30" spans="1:27" s="51" customFormat="1" ht="23.25">
      <c r="A30" s="70" t="s">
        <v>80</v>
      </c>
      <c r="B30" s="49"/>
      <c r="C30" s="49"/>
      <c r="D30" s="49">
        <v>11330</v>
      </c>
      <c r="E30" s="49">
        <v>260</v>
      </c>
      <c r="F30" s="49">
        <v>1560</v>
      </c>
      <c r="G30" s="49">
        <v>1300</v>
      </c>
      <c r="H30" s="49">
        <v>130</v>
      </c>
      <c r="I30" s="49"/>
      <c r="J30" s="49"/>
      <c r="K30" s="49">
        <v>0</v>
      </c>
      <c r="L30" s="49"/>
      <c r="M30" s="49"/>
      <c r="N30" s="49">
        <v>16602</v>
      </c>
      <c r="O30" s="49"/>
      <c r="P30" s="49"/>
      <c r="Q30" s="49"/>
      <c r="R30" s="49"/>
      <c r="S30" s="49">
        <v>0</v>
      </c>
      <c r="T30" s="49"/>
      <c r="U30" s="49"/>
      <c r="V30" s="49"/>
      <c r="W30" s="49"/>
      <c r="X30" s="53">
        <f t="shared" si="2"/>
        <v>31182</v>
      </c>
      <c r="Y30" s="53">
        <v>130000</v>
      </c>
      <c r="Z30" s="66">
        <f t="shared" si="3"/>
        <v>-98818</v>
      </c>
      <c r="AA30" s="50">
        <f t="shared" si="4"/>
        <v>-76.01384615384616</v>
      </c>
    </row>
    <row r="31" spans="1:27" s="51" customFormat="1" ht="23.25">
      <c r="A31" s="69" t="s">
        <v>81</v>
      </c>
      <c r="B31" s="53">
        <f aca="true" t="shared" si="11" ref="B31:K31">SUM(B32:B34)</f>
        <v>625</v>
      </c>
      <c r="C31" s="53">
        <f t="shared" si="11"/>
        <v>2475</v>
      </c>
      <c r="D31" s="53">
        <f t="shared" si="11"/>
        <v>9570</v>
      </c>
      <c r="E31" s="53">
        <f t="shared" si="11"/>
        <v>49381.2</v>
      </c>
      <c r="F31" s="53">
        <f t="shared" si="11"/>
        <v>4700</v>
      </c>
      <c r="G31" s="53">
        <f t="shared" si="11"/>
        <v>3675</v>
      </c>
      <c r="H31" s="53">
        <f t="shared" si="11"/>
        <v>7200</v>
      </c>
      <c r="I31" s="53">
        <f t="shared" si="11"/>
        <v>50146.8</v>
      </c>
      <c r="J31" s="53">
        <f t="shared" si="11"/>
        <v>8306</v>
      </c>
      <c r="K31" s="53">
        <f t="shared" si="11"/>
        <v>45429</v>
      </c>
      <c r="L31" s="53">
        <f>SUM(L32:L34)</f>
        <v>22557.2</v>
      </c>
      <c r="M31" s="53">
        <f>SUM(M32:M34)</f>
        <v>14301.5</v>
      </c>
      <c r="N31" s="53">
        <f>SUM(N32:N34)</f>
        <v>6947</v>
      </c>
      <c r="O31" s="53">
        <f>SUM(O32:O34)</f>
        <v>14929.2</v>
      </c>
      <c r="P31" s="53">
        <f aca="true" t="shared" si="12" ref="P31:W31">SUM(P32:P34)</f>
        <v>49448.4</v>
      </c>
      <c r="Q31" s="53">
        <f t="shared" si="12"/>
        <v>10245</v>
      </c>
      <c r="R31" s="53">
        <f t="shared" si="12"/>
        <v>1400</v>
      </c>
      <c r="S31" s="53">
        <f t="shared" si="12"/>
        <v>0</v>
      </c>
      <c r="T31" s="53">
        <f>SUM(T32:T34)</f>
        <v>0</v>
      </c>
      <c r="U31" s="53">
        <f t="shared" si="12"/>
        <v>0</v>
      </c>
      <c r="V31" s="53">
        <f>SUM(V32:V34)</f>
        <v>0</v>
      </c>
      <c r="W31" s="53">
        <f t="shared" si="12"/>
        <v>0</v>
      </c>
      <c r="X31" s="53">
        <f t="shared" si="2"/>
        <v>301336.30000000005</v>
      </c>
      <c r="Y31" s="53">
        <f>SUM(Y32:Y34)</f>
        <v>217700</v>
      </c>
      <c r="Z31" s="66">
        <f t="shared" si="3"/>
        <v>83636.30000000005</v>
      </c>
      <c r="AA31" s="50">
        <f t="shared" si="4"/>
        <v>38.418144235186055</v>
      </c>
    </row>
    <row r="32" spans="1:27" s="51" customFormat="1" ht="23.25">
      <c r="A32" s="55" t="s">
        <v>77</v>
      </c>
      <c r="B32" s="56">
        <v>225</v>
      </c>
      <c r="C32" s="56">
        <v>2475</v>
      </c>
      <c r="D32" s="56"/>
      <c r="E32" s="56"/>
      <c r="F32" s="56">
        <v>3900</v>
      </c>
      <c r="G32" s="56">
        <v>3675</v>
      </c>
      <c r="H32" s="56">
        <v>7200</v>
      </c>
      <c r="I32" s="56"/>
      <c r="J32" s="56">
        <v>450</v>
      </c>
      <c r="K32" s="56">
        <v>450</v>
      </c>
      <c r="L32" s="56">
        <v>3600</v>
      </c>
      <c r="M32" s="56">
        <v>225</v>
      </c>
      <c r="N32" s="56">
        <v>6147</v>
      </c>
      <c r="O32" s="56">
        <v>0</v>
      </c>
      <c r="P32" s="56">
        <v>450</v>
      </c>
      <c r="Q32" s="56">
        <v>675</v>
      </c>
      <c r="R32" s="56">
        <v>1400</v>
      </c>
      <c r="S32" s="56"/>
      <c r="T32" s="56"/>
      <c r="U32" s="56"/>
      <c r="V32" s="56"/>
      <c r="W32" s="56"/>
      <c r="X32" s="58">
        <f t="shared" si="2"/>
        <v>30872</v>
      </c>
      <c r="Y32" s="58">
        <v>61700</v>
      </c>
      <c r="Z32" s="59">
        <f t="shared" si="3"/>
        <v>-30828</v>
      </c>
      <c r="AA32" s="59">
        <f t="shared" si="4"/>
        <v>-49.9643435980551</v>
      </c>
    </row>
    <row r="33" spans="1:27" s="51" customFormat="1" ht="23.25">
      <c r="A33" s="60" t="s">
        <v>78</v>
      </c>
      <c r="B33" s="61">
        <v>400</v>
      </c>
      <c r="C33" s="61"/>
      <c r="D33" s="61">
        <v>9570</v>
      </c>
      <c r="E33" s="61">
        <v>49381.2</v>
      </c>
      <c r="F33" s="61">
        <v>800</v>
      </c>
      <c r="G33" s="61"/>
      <c r="H33" s="61"/>
      <c r="I33" s="61">
        <v>50146.8</v>
      </c>
      <c r="J33" s="61">
        <v>7856</v>
      </c>
      <c r="K33" s="61">
        <v>44979</v>
      </c>
      <c r="L33" s="61">
        <v>18957.2</v>
      </c>
      <c r="M33" s="61">
        <v>14076.5</v>
      </c>
      <c r="N33" s="61">
        <v>800</v>
      </c>
      <c r="O33" s="61">
        <v>14929.2</v>
      </c>
      <c r="P33" s="61">
        <v>48998.4</v>
      </c>
      <c r="Q33" s="61">
        <v>9570</v>
      </c>
      <c r="R33" s="61"/>
      <c r="S33" s="61"/>
      <c r="T33" s="56"/>
      <c r="U33" s="61"/>
      <c r="V33" s="61"/>
      <c r="W33" s="61"/>
      <c r="X33" s="62">
        <f t="shared" si="2"/>
        <v>270464.30000000005</v>
      </c>
      <c r="Y33" s="62">
        <v>150000</v>
      </c>
      <c r="Z33" s="59">
        <f t="shared" si="3"/>
        <v>120464.30000000005</v>
      </c>
      <c r="AA33" s="59">
        <f t="shared" si="4"/>
        <v>80.30953333333336</v>
      </c>
    </row>
    <row r="34" spans="1:27" s="51" customFormat="1" ht="23.25">
      <c r="A34" s="71" t="s">
        <v>82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4">
        <f t="shared" si="2"/>
        <v>0</v>
      </c>
      <c r="Y34" s="49">
        <v>6000</v>
      </c>
      <c r="Z34" s="59">
        <f t="shared" si="3"/>
        <v>-6000</v>
      </c>
      <c r="AA34" s="65">
        <f>Z34*100/Y34</f>
        <v>-100</v>
      </c>
    </row>
    <row r="35" spans="1:27" s="51" customFormat="1" ht="24" thickBot="1">
      <c r="A35" s="72" t="s">
        <v>36</v>
      </c>
      <c r="B35" s="73">
        <f aca="true" t="shared" si="13" ref="B35:N35">SUM(B6+B11+B12+B17+B18+B19+B20+B21+B22+B23+B24+B25+B5+B4)</f>
        <v>98783</v>
      </c>
      <c r="C35" s="73">
        <f t="shared" si="13"/>
        <v>63280.5</v>
      </c>
      <c r="D35" s="73">
        <f t="shared" si="13"/>
        <v>226327.65</v>
      </c>
      <c r="E35" s="73">
        <f t="shared" si="13"/>
        <v>188022.2</v>
      </c>
      <c r="F35" s="73">
        <f t="shared" si="13"/>
        <v>34988418.75</v>
      </c>
      <c r="G35" s="73">
        <f t="shared" si="13"/>
        <v>56907.79</v>
      </c>
      <c r="H35" s="73">
        <f t="shared" si="13"/>
        <v>108286.78</v>
      </c>
      <c r="I35" s="73">
        <f t="shared" si="13"/>
        <v>29938823.36</v>
      </c>
      <c r="J35" s="73">
        <f t="shared" si="13"/>
        <v>250451.69</v>
      </c>
      <c r="K35" s="73">
        <f t="shared" si="13"/>
        <v>297401.1</v>
      </c>
      <c r="L35" s="73">
        <f>SUM(L6+L11+L12+L17+L18+L19+L20+L21+L22+L23+L24+L25+L5+L4)</f>
        <v>39897.2</v>
      </c>
      <c r="M35" s="73">
        <f t="shared" si="13"/>
        <v>15551.5</v>
      </c>
      <c r="N35" s="73">
        <f t="shared" si="13"/>
        <v>80505.28</v>
      </c>
      <c r="O35" s="73">
        <f>SUM(O6+O11+O12+O17+O18+O19+O20+O21+O22+O23+O24+O25+O5+O4)</f>
        <v>47340852.64</v>
      </c>
      <c r="P35" s="73">
        <f aca="true" t="shared" si="14" ref="P35:W35">SUM(P6+P11+P12+P17+P18+P19+P20+P21+P22+P23+P24+P25+P5+P4)</f>
        <v>150375.38</v>
      </c>
      <c r="Q35" s="73">
        <f t="shared" si="14"/>
        <v>47116695</v>
      </c>
      <c r="R35" s="73">
        <f t="shared" si="14"/>
        <v>153192.78</v>
      </c>
      <c r="S35" s="73">
        <f t="shared" si="14"/>
        <v>0</v>
      </c>
      <c r="T35" s="73">
        <f t="shared" si="14"/>
        <v>0</v>
      </c>
      <c r="U35" s="73">
        <f t="shared" si="14"/>
        <v>0</v>
      </c>
      <c r="V35" s="73">
        <f>SUM(V6+V11+V12+V17+V18+V19+V20+V21+V22+V23+V24+V25+V5+V4)</f>
        <v>0</v>
      </c>
      <c r="W35" s="73">
        <f t="shared" si="14"/>
        <v>0</v>
      </c>
      <c r="X35" s="73">
        <f>SUM(B35:W35)</f>
        <v>161113772.6</v>
      </c>
      <c r="Y35" s="73">
        <f>SUM(Y6+Y11+Y12+Y17+Y18+Y19+Y20+Y21+Y22+Y23+Y24+Y25+Y5+Y4)</f>
        <v>242921500</v>
      </c>
      <c r="Z35" s="74">
        <f>SUM(X35-Y35)</f>
        <v>-81807727.4</v>
      </c>
      <c r="AA35" s="74">
        <f>Z35*100/Y35</f>
        <v>-33.67661050997957</v>
      </c>
    </row>
    <row r="36" spans="1:27" s="51" customFormat="1" ht="24" thickTop="1">
      <c r="A36" s="75"/>
      <c r="B36" s="76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</row>
    <row r="37" spans="1:27" s="51" customFormat="1" ht="23.25">
      <c r="A37" s="102"/>
      <c r="B37" s="102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</row>
  </sheetData>
  <sheetProtection/>
  <mergeCells count="3">
    <mergeCell ref="A1:J1"/>
    <mergeCell ref="A2:J2"/>
    <mergeCell ref="A37:B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7"/>
  <sheetViews>
    <sheetView zoomScale="89" zoomScaleNormal="89" zoomScalePageLayoutView="0" workbookViewId="0" topLeftCell="A1">
      <selection activeCell="F19" sqref="F19"/>
    </sheetView>
  </sheetViews>
  <sheetFormatPr defaultColWidth="9.140625" defaultRowHeight="15"/>
  <cols>
    <col min="1" max="1" width="26.421875" style="43" customWidth="1"/>
    <col min="2" max="21" width="12.8515625" style="43" customWidth="1"/>
    <col min="22" max="23" width="8.57421875" style="43" customWidth="1"/>
    <col min="24" max="25" width="14.8515625" style="43" customWidth="1"/>
    <col min="26" max="26" width="17.00390625" style="43" customWidth="1"/>
    <col min="27" max="27" width="8.7109375" style="43" customWidth="1"/>
    <col min="28" max="16384" width="9.00390625" style="43" customWidth="1"/>
  </cols>
  <sheetData>
    <row r="1" spans="1:21" ht="30.75">
      <c r="A1" s="101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7" ht="30.75">
      <c r="A2" s="101" t="s">
        <v>240</v>
      </c>
      <c r="B2" s="101"/>
      <c r="C2" s="101"/>
      <c r="D2" s="101"/>
      <c r="E2" s="101"/>
      <c r="F2" s="101"/>
      <c r="G2" s="101"/>
      <c r="H2" s="101"/>
      <c r="I2" s="101"/>
      <c r="J2" s="101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44"/>
      <c r="W2" s="44"/>
      <c r="X2" s="44"/>
      <c r="Y2" s="44"/>
      <c r="Z2" s="44" t="s">
        <v>49</v>
      </c>
      <c r="AA2" s="44"/>
    </row>
    <row r="3" spans="1:27" ht="24">
      <c r="A3" s="45" t="s">
        <v>50</v>
      </c>
      <c r="B3" s="46" t="s">
        <v>222</v>
      </c>
      <c r="C3" s="46" t="s">
        <v>223</v>
      </c>
      <c r="D3" s="46" t="s">
        <v>224</v>
      </c>
      <c r="E3" s="46" t="s">
        <v>225</v>
      </c>
      <c r="F3" s="46" t="s">
        <v>226</v>
      </c>
      <c r="G3" s="46" t="s">
        <v>227</v>
      </c>
      <c r="H3" s="46" t="s">
        <v>228</v>
      </c>
      <c r="I3" s="46" t="s">
        <v>229</v>
      </c>
      <c r="J3" s="46" t="s">
        <v>230</v>
      </c>
      <c r="K3" s="46" t="s">
        <v>231</v>
      </c>
      <c r="L3" s="46" t="s">
        <v>232</v>
      </c>
      <c r="M3" s="46" t="s">
        <v>233</v>
      </c>
      <c r="N3" s="46" t="s">
        <v>234</v>
      </c>
      <c r="O3" s="46" t="s">
        <v>235</v>
      </c>
      <c r="P3" s="46" t="s">
        <v>236</v>
      </c>
      <c r="Q3" s="46" t="s">
        <v>237</v>
      </c>
      <c r="R3" s="46" t="s">
        <v>238</v>
      </c>
      <c r="S3" s="46" t="s">
        <v>239</v>
      </c>
      <c r="T3" s="46"/>
      <c r="U3" s="46"/>
      <c r="V3" s="46"/>
      <c r="W3" s="46"/>
      <c r="X3" s="46" t="s">
        <v>51</v>
      </c>
      <c r="Y3" s="46" t="s">
        <v>52</v>
      </c>
      <c r="Z3" s="47" t="s">
        <v>53</v>
      </c>
      <c r="AA3" s="47" t="s">
        <v>6</v>
      </c>
    </row>
    <row r="4" spans="1:27" s="51" customFormat="1" ht="23.25">
      <c r="A4" s="48" t="s">
        <v>54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>
        <f>SUM(C4:W4)</f>
        <v>0</v>
      </c>
      <c r="Z4" s="50">
        <f>SUM(W4-Y4)</f>
        <v>0</v>
      </c>
      <c r="AA4" s="50">
        <f>SUM(Y4-Z4)</f>
        <v>0</v>
      </c>
    </row>
    <row r="5" spans="1:27" s="51" customFormat="1" ht="23.25">
      <c r="A5" s="52" t="s">
        <v>55</v>
      </c>
      <c r="B5" s="53">
        <f>0</f>
        <v>0</v>
      </c>
      <c r="C5" s="53">
        <v>0</v>
      </c>
      <c r="D5" s="53">
        <v>0</v>
      </c>
      <c r="E5" s="53">
        <v>0</v>
      </c>
      <c r="F5" s="53">
        <v>0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8">
        <f>SUM(B5:W5)</f>
        <v>0</v>
      </c>
      <c r="Y5" s="53">
        <v>0</v>
      </c>
      <c r="Z5" s="50">
        <f>SUM(W5-Y5)</f>
        <v>0</v>
      </c>
      <c r="AA5" s="50" t="e">
        <f>Z5*100/Y5</f>
        <v>#DIV/0!</v>
      </c>
    </row>
    <row r="6" spans="1:27" s="51" customFormat="1" ht="23.25">
      <c r="A6" s="48" t="s">
        <v>56</v>
      </c>
      <c r="B6" s="54">
        <f>SUM(B7:B10)</f>
        <v>0</v>
      </c>
      <c r="C6" s="54">
        <f aca="true" t="shared" si="0" ref="C6:N6">SUM(C7:C10)</f>
        <v>0</v>
      </c>
      <c r="D6" s="54">
        <f t="shared" si="0"/>
        <v>0</v>
      </c>
      <c r="E6" s="54">
        <f t="shared" si="0"/>
        <v>0</v>
      </c>
      <c r="F6" s="54">
        <f t="shared" si="0"/>
        <v>0</v>
      </c>
      <c r="G6" s="54">
        <f t="shared" si="0"/>
        <v>0</v>
      </c>
      <c r="H6" s="54">
        <f t="shared" si="0"/>
        <v>0</v>
      </c>
      <c r="I6" s="54">
        <f t="shared" si="0"/>
        <v>0</v>
      </c>
      <c r="J6" s="54">
        <f t="shared" si="0"/>
        <v>0</v>
      </c>
      <c r="K6" s="54">
        <f t="shared" si="0"/>
        <v>0</v>
      </c>
      <c r="L6" s="54">
        <f t="shared" si="0"/>
        <v>0</v>
      </c>
      <c r="M6" s="54">
        <f t="shared" si="0"/>
        <v>0</v>
      </c>
      <c r="N6" s="54">
        <f t="shared" si="0"/>
        <v>0</v>
      </c>
      <c r="O6" s="54">
        <f>SUM(O7:O10)</f>
        <v>0</v>
      </c>
      <c r="P6" s="54">
        <f aca="true" t="shared" si="1" ref="P6:W6">SUM(P7:P10)</f>
        <v>0</v>
      </c>
      <c r="Q6" s="54">
        <f t="shared" si="1"/>
        <v>0</v>
      </c>
      <c r="R6" s="54">
        <f t="shared" si="1"/>
        <v>0</v>
      </c>
      <c r="S6" s="54">
        <f t="shared" si="1"/>
        <v>0</v>
      </c>
      <c r="T6" s="54">
        <f t="shared" si="1"/>
        <v>0</v>
      </c>
      <c r="U6" s="54">
        <f t="shared" si="1"/>
        <v>0</v>
      </c>
      <c r="V6" s="54">
        <f>SUM(V7:V10)</f>
        <v>0</v>
      </c>
      <c r="W6" s="54">
        <f t="shared" si="1"/>
        <v>0</v>
      </c>
      <c r="X6" s="53">
        <f>SUM(B6:W6)</f>
        <v>0</v>
      </c>
      <c r="Y6" s="53">
        <f>SUM(Y7:Y10)</f>
        <v>242003000</v>
      </c>
      <c r="Z6" s="50">
        <f>SUM(X6-Y6)</f>
        <v>-242003000</v>
      </c>
      <c r="AA6" s="50">
        <f>Z6*100/Y6</f>
        <v>-100</v>
      </c>
    </row>
    <row r="7" spans="1:27" s="51" customFormat="1" ht="23.25">
      <c r="A7" s="55" t="s">
        <v>57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7"/>
      <c r="V7" s="58"/>
      <c r="W7" s="58"/>
      <c r="X7" s="62">
        <f>SUM(B7:W7)</f>
        <v>0</v>
      </c>
      <c r="Y7" s="58">
        <v>240000000</v>
      </c>
      <c r="Z7" s="59">
        <f>X7-Y7</f>
        <v>-240000000</v>
      </c>
      <c r="AA7" s="59">
        <f>Z7*100/Y7</f>
        <v>-100</v>
      </c>
    </row>
    <row r="8" spans="1:27" s="51" customFormat="1" ht="23.25">
      <c r="A8" s="60" t="s">
        <v>58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2"/>
      <c r="W8" s="62"/>
      <c r="X8" s="62">
        <f aca="true" t="shared" si="2" ref="X8:X34">SUM(B8:W8)</f>
        <v>0</v>
      </c>
      <c r="Y8" s="62">
        <v>2000000</v>
      </c>
      <c r="Z8" s="59">
        <f aca="true" t="shared" si="3" ref="Z8:AA34">X8-Y8</f>
        <v>-2000000</v>
      </c>
      <c r="AA8" s="59">
        <f>Z8*100/Y8</f>
        <v>-100</v>
      </c>
    </row>
    <row r="9" spans="1:27" s="51" customFormat="1" ht="23.25">
      <c r="A9" s="60" t="s">
        <v>59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2"/>
      <c r="W9" s="62"/>
      <c r="X9" s="62">
        <f t="shared" si="2"/>
        <v>0</v>
      </c>
      <c r="Y9" s="62">
        <v>3000</v>
      </c>
      <c r="Z9" s="59">
        <f t="shared" si="3"/>
        <v>-3000</v>
      </c>
      <c r="AA9" s="59">
        <f aca="true" t="shared" si="4" ref="AA9:AA33">Z9*100/Y9</f>
        <v>-100</v>
      </c>
    </row>
    <row r="10" spans="1:27" s="51" customFormat="1" ht="23.25">
      <c r="A10" s="63" t="s">
        <v>60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/>
      <c r="V10" s="64"/>
      <c r="W10" s="64"/>
      <c r="X10" s="64">
        <f t="shared" si="2"/>
        <v>0</v>
      </c>
      <c r="Y10" s="64">
        <v>0</v>
      </c>
      <c r="Z10" s="65">
        <f t="shared" si="3"/>
        <v>0</v>
      </c>
      <c r="AA10" s="65">
        <v>0</v>
      </c>
    </row>
    <row r="11" spans="1:27" s="51" customFormat="1" ht="23.25">
      <c r="A11" s="52" t="s">
        <v>61</v>
      </c>
      <c r="B11" s="53"/>
      <c r="C11" s="53">
        <v>0</v>
      </c>
      <c r="D11" s="53">
        <v>0</v>
      </c>
      <c r="E11" s="53"/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/>
      <c r="R11" s="53">
        <v>0</v>
      </c>
      <c r="S11" s="53">
        <v>0</v>
      </c>
      <c r="T11" s="53"/>
      <c r="U11" s="53">
        <v>0</v>
      </c>
      <c r="V11" s="53"/>
      <c r="W11" s="53"/>
      <c r="X11" s="53">
        <f t="shared" si="2"/>
        <v>0</v>
      </c>
      <c r="Y11" s="53">
        <f>SUM(C11:W11)</f>
        <v>0</v>
      </c>
      <c r="Z11" s="66">
        <f t="shared" si="3"/>
        <v>0</v>
      </c>
      <c r="AA11" s="66">
        <v>0</v>
      </c>
    </row>
    <row r="12" spans="1:27" s="51" customFormat="1" ht="23.25">
      <c r="A12" s="48" t="s">
        <v>62</v>
      </c>
      <c r="B12" s="53">
        <f aca="true" t="shared" si="5" ref="B12:N12">SUM(B13:B16)</f>
        <v>0</v>
      </c>
      <c r="C12" s="53">
        <f t="shared" si="5"/>
        <v>0</v>
      </c>
      <c r="D12" s="53">
        <f t="shared" si="5"/>
        <v>0</v>
      </c>
      <c r="E12" s="53">
        <f t="shared" si="5"/>
        <v>0</v>
      </c>
      <c r="F12" s="53">
        <f t="shared" si="5"/>
        <v>0</v>
      </c>
      <c r="G12" s="53">
        <f t="shared" si="5"/>
        <v>0</v>
      </c>
      <c r="H12" s="53">
        <f t="shared" si="5"/>
        <v>0</v>
      </c>
      <c r="I12" s="53">
        <f t="shared" si="5"/>
        <v>0</v>
      </c>
      <c r="J12" s="53">
        <f t="shared" si="5"/>
        <v>0</v>
      </c>
      <c r="K12" s="53">
        <f t="shared" si="5"/>
        <v>0</v>
      </c>
      <c r="L12" s="53">
        <f t="shared" si="5"/>
        <v>0</v>
      </c>
      <c r="M12" s="53">
        <f t="shared" si="5"/>
        <v>0</v>
      </c>
      <c r="N12" s="53">
        <f t="shared" si="5"/>
        <v>0</v>
      </c>
      <c r="O12" s="53">
        <f>SUM(O13:O16)</f>
        <v>0</v>
      </c>
      <c r="P12" s="53">
        <f aca="true" t="shared" si="6" ref="P12:W12">SUM(P13:P16)</f>
        <v>0</v>
      </c>
      <c r="Q12" s="53">
        <f t="shared" si="6"/>
        <v>0</v>
      </c>
      <c r="R12" s="53">
        <f t="shared" si="6"/>
        <v>0</v>
      </c>
      <c r="S12" s="53">
        <f t="shared" si="6"/>
        <v>0</v>
      </c>
      <c r="T12" s="53">
        <f t="shared" si="6"/>
        <v>0</v>
      </c>
      <c r="U12" s="53">
        <f t="shared" si="6"/>
        <v>0</v>
      </c>
      <c r="V12" s="53">
        <f>SUM(V13:V16)</f>
        <v>0</v>
      </c>
      <c r="W12" s="53">
        <f t="shared" si="6"/>
        <v>0</v>
      </c>
      <c r="X12" s="53">
        <f t="shared" si="2"/>
        <v>0</v>
      </c>
      <c r="Y12" s="53">
        <f>SUM(Y13:Y16)</f>
        <v>122000</v>
      </c>
      <c r="Z12" s="66">
        <f t="shared" si="3"/>
        <v>-122000</v>
      </c>
      <c r="AA12" s="50">
        <f t="shared" si="4"/>
        <v>-100</v>
      </c>
    </row>
    <row r="13" spans="1:27" s="51" customFormat="1" ht="23.25">
      <c r="A13" s="55" t="s">
        <v>63</v>
      </c>
      <c r="B13" s="61">
        <f>0</f>
        <v>0</v>
      </c>
      <c r="C13" s="61">
        <f>0</f>
        <v>0</v>
      </c>
      <c r="D13" s="61">
        <f>0</f>
        <v>0</v>
      </c>
      <c r="E13" s="61">
        <f>0</f>
        <v>0</v>
      </c>
      <c r="F13" s="61">
        <f>0</f>
        <v>0</v>
      </c>
      <c r="G13" s="61">
        <f>0</f>
        <v>0</v>
      </c>
      <c r="H13" s="61">
        <f>0</f>
        <v>0</v>
      </c>
      <c r="I13" s="61">
        <f>0</f>
        <v>0</v>
      </c>
      <c r="J13" s="61">
        <f>0</f>
        <v>0</v>
      </c>
      <c r="K13" s="61">
        <v>0</v>
      </c>
      <c r="L13" s="61">
        <v>0</v>
      </c>
      <c r="M13" s="61">
        <v>0</v>
      </c>
      <c r="N13" s="61">
        <v>0</v>
      </c>
      <c r="O13" s="61">
        <f>0</f>
        <v>0</v>
      </c>
      <c r="P13" s="61">
        <f>0</f>
        <v>0</v>
      </c>
      <c r="Q13" s="61">
        <f>0</f>
        <v>0</v>
      </c>
      <c r="R13" s="61">
        <f>0</f>
        <v>0</v>
      </c>
      <c r="S13" s="61">
        <f>0</f>
        <v>0</v>
      </c>
      <c r="T13" s="61">
        <f>0</f>
        <v>0</v>
      </c>
      <c r="U13" s="61">
        <f>0</f>
        <v>0</v>
      </c>
      <c r="V13" s="61">
        <f>0</f>
        <v>0</v>
      </c>
      <c r="W13" s="61">
        <f>0</f>
        <v>0</v>
      </c>
      <c r="X13" s="58">
        <f t="shared" si="2"/>
        <v>0</v>
      </c>
      <c r="Y13" s="58">
        <f>SUM(C13:W13)</f>
        <v>0</v>
      </c>
      <c r="Z13" s="59">
        <f t="shared" si="3"/>
        <v>0</v>
      </c>
      <c r="AA13" s="59">
        <v>0</v>
      </c>
    </row>
    <row r="14" spans="1:27" s="51" customFormat="1" ht="23.25">
      <c r="A14" s="60" t="s">
        <v>64</v>
      </c>
      <c r="B14" s="61">
        <f>0</f>
        <v>0</v>
      </c>
      <c r="C14" s="61">
        <f>0</f>
        <v>0</v>
      </c>
      <c r="D14" s="61">
        <f>0</f>
        <v>0</v>
      </c>
      <c r="E14" s="61">
        <f>0</f>
        <v>0</v>
      </c>
      <c r="F14" s="61">
        <f>0</f>
        <v>0</v>
      </c>
      <c r="G14" s="61">
        <f>0</f>
        <v>0</v>
      </c>
      <c r="H14" s="61">
        <f>0</f>
        <v>0</v>
      </c>
      <c r="I14" s="61">
        <f>0</f>
        <v>0</v>
      </c>
      <c r="J14" s="61">
        <f>0</f>
        <v>0</v>
      </c>
      <c r="K14" s="61">
        <v>0</v>
      </c>
      <c r="L14" s="61">
        <v>0</v>
      </c>
      <c r="M14" s="61">
        <v>0</v>
      </c>
      <c r="N14" s="61">
        <v>0</v>
      </c>
      <c r="O14" s="61">
        <f>0</f>
        <v>0</v>
      </c>
      <c r="P14" s="61">
        <f>0</f>
        <v>0</v>
      </c>
      <c r="Q14" s="61">
        <f>0</f>
        <v>0</v>
      </c>
      <c r="R14" s="61">
        <f>0</f>
        <v>0</v>
      </c>
      <c r="S14" s="61">
        <f>0</f>
        <v>0</v>
      </c>
      <c r="T14" s="61">
        <f>0</f>
        <v>0</v>
      </c>
      <c r="U14" s="61">
        <f>0</f>
        <v>0</v>
      </c>
      <c r="V14" s="61">
        <f>0</f>
        <v>0</v>
      </c>
      <c r="W14" s="61">
        <f>0</f>
        <v>0</v>
      </c>
      <c r="X14" s="62">
        <f t="shared" si="2"/>
        <v>0</v>
      </c>
      <c r="Y14" s="62">
        <f>SUM(C14:W14)</f>
        <v>0</v>
      </c>
      <c r="Z14" s="59">
        <f t="shared" si="3"/>
        <v>0</v>
      </c>
      <c r="AA14" s="59">
        <v>0</v>
      </c>
    </row>
    <row r="15" spans="1:27" s="51" customFormat="1" ht="23.25">
      <c r="A15" s="60" t="s">
        <v>65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/>
      <c r="K15" s="61">
        <v>0</v>
      </c>
      <c r="L15" s="61"/>
      <c r="M15" s="61"/>
      <c r="N15" s="61"/>
      <c r="O15" s="61"/>
      <c r="P15" s="61">
        <v>0</v>
      </c>
      <c r="Q15" s="61"/>
      <c r="R15" s="61"/>
      <c r="S15" s="61"/>
      <c r="T15" s="61">
        <v>0</v>
      </c>
      <c r="U15" s="61"/>
      <c r="V15" s="61"/>
      <c r="W15" s="61"/>
      <c r="X15" s="62"/>
      <c r="Y15" s="62">
        <v>122000</v>
      </c>
      <c r="Z15" s="59">
        <f t="shared" si="3"/>
        <v>-122000</v>
      </c>
      <c r="AA15" s="59">
        <f t="shared" si="4"/>
        <v>-100</v>
      </c>
    </row>
    <row r="16" spans="1:27" s="51" customFormat="1" ht="23.25">
      <c r="A16" s="67" t="s">
        <v>66</v>
      </c>
      <c r="B16" s="68">
        <f>0</f>
        <v>0</v>
      </c>
      <c r="C16" s="68">
        <f>0</f>
        <v>0</v>
      </c>
      <c r="D16" s="68">
        <f>0</f>
        <v>0</v>
      </c>
      <c r="E16" s="68">
        <f>0</f>
        <v>0</v>
      </c>
      <c r="F16" s="68">
        <f>0</f>
        <v>0</v>
      </c>
      <c r="G16" s="68">
        <f>0</f>
        <v>0</v>
      </c>
      <c r="H16" s="68">
        <f>0</f>
        <v>0</v>
      </c>
      <c r="I16" s="68">
        <f>0</f>
        <v>0</v>
      </c>
      <c r="J16" s="68">
        <f>0</f>
        <v>0</v>
      </c>
      <c r="K16" s="68">
        <v>0</v>
      </c>
      <c r="L16" s="68">
        <v>0</v>
      </c>
      <c r="M16" s="68">
        <v>0</v>
      </c>
      <c r="N16" s="68">
        <v>0</v>
      </c>
      <c r="O16" s="68">
        <f>0</f>
        <v>0</v>
      </c>
      <c r="P16" s="68">
        <f>0</f>
        <v>0</v>
      </c>
      <c r="Q16" s="68">
        <f>0</f>
        <v>0</v>
      </c>
      <c r="R16" s="68">
        <f>0</f>
        <v>0</v>
      </c>
      <c r="S16" s="68">
        <f>0</f>
        <v>0</v>
      </c>
      <c r="T16" s="68">
        <f>0</f>
        <v>0</v>
      </c>
      <c r="U16" s="68">
        <f>0</f>
        <v>0</v>
      </c>
      <c r="V16" s="68">
        <f>0</f>
        <v>0</v>
      </c>
      <c r="W16" s="68">
        <f>0</f>
        <v>0</v>
      </c>
      <c r="X16" s="64">
        <f t="shared" si="2"/>
        <v>0</v>
      </c>
      <c r="Y16" s="64">
        <f>SUM(C16:W16)</f>
        <v>0</v>
      </c>
      <c r="Z16" s="65">
        <f t="shared" si="3"/>
        <v>0</v>
      </c>
      <c r="AA16" s="65">
        <v>0</v>
      </c>
    </row>
    <row r="17" spans="1:27" s="51" customFormat="1" ht="23.25">
      <c r="A17" s="48" t="s">
        <v>67</v>
      </c>
      <c r="B17" s="53">
        <f>0</f>
        <v>0</v>
      </c>
      <c r="C17" s="53">
        <f>0</f>
        <v>0</v>
      </c>
      <c r="D17" s="53">
        <f>0</f>
        <v>0</v>
      </c>
      <c r="E17" s="53">
        <f>0</f>
        <v>0</v>
      </c>
      <c r="F17" s="53">
        <f>0</f>
        <v>0</v>
      </c>
      <c r="G17" s="53">
        <f>0</f>
        <v>0</v>
      </c>
      <c r="H17" s="53">
        <f>0</f>
        <v>0</v>
      </c>
      <c r="I17" s="53">
        <f>0</f>
        <v>0</v>
      </c>
      <c r="J17" s="53">
        <f>0</f>
        <v>0</v>
      </c>
      <c r="K17" s="53">
        <v>0</v>
      </c>
      <c r="L17" s="53"/>
      <c r="M17" s="53"/>
      <c r="N17" s="53"/>
      <c r="O17" s="53">
        <f>0</f>
        <v>0</v>
      </c>
      <c r="P17" s="53">
        <f>0</f>
        <v>0</v>
      </c>
      <c r="Q17" s="53">
        <f>0</f>
        <v>0</v>
      </c>
      <c r="R17" s="53">
        <f>0</f>
        <v>0</v>
      </c>
      <c r="S17" s="53">
        <f>0</f>
        <v>0</v>
      </c>
      <c r="T17" s="53">
        <f>0</f>
        <v>0</v>
      </c>
      <c r="U17" s="53">
        <f>0</f>
        <v>0</v>
      </c>
      <c r="V17" s="53">
        <f>0</f>
        <v>0</v>
      </c>
      <c r="W17" s="53">
        <f>0</f>
        <v>0</v>
      </c>
      <c r="X17" s="53">
        <f t="shared" si="2"/>
        <v>0</v>
      </c>
      <c r="Y17" s="53">
        <f>SUM(C17:W17)</f>
        <v>0</v>
      </c>
      <c r="Z17" s="66">
        <f t="shared" si="3"/>
        <v>0</v>
      </c>
      <c r="AA17" s="66">
        <v>0</v>
      </c>
    </row>
    <row r="18" spans="1:27" s="51" customFormat="1" ht="23.25">
      <c r="A18" s="48" t="s">
        <v>68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>
        <f t="shared" si="2"/>
        <v>0</v>
      </c>
      <c r="Y18" s="53">
        <v>0</v>
      </c>
      <c r="Z18" s="66">
        <f t="shared" si="3"/>
        <v>0</v>
      </c>
      <c r="AA18" s="66">
        <f t="shared" si="3"/>
        <v>0</v>
      </c>
    </row>
    <row r="19" spans="1:27" s="51" customFormat="1" ht="23.25">
      <c r="A19" s="48" t="s">
        <v>69</v>
      </c>
      <c r="B19" s="53">
        <f>0</f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/>
      <c r="I19" s="53">
        <v>0</v>
      </c>
      <c r="J19" s="53">
        <v>0</v>
      </c>
      <c r="K19" s="53">
        <v>0</v>
      </c>
      <c r="L19" s="53"/>
      <c r="M19" s="53"/>
      <c r="N19" s="53"/>
      <c r="O19" s="53"/>
      <c r="P19" s="53">
        <v>0</v>
      </c>
      <c r="Q19" s="53">
        <v>0</v>
      </c>
      <c r="R19" s="53"/>
      <c r="S19" s="53"/>
      <c r="T19" s="53"/>
      <c r="U19" s="53">
        <f>0</f>
        <v>0</v>
      </c>
      <c r="V19" s="53">
        <f>0</f>
        <v>0</v>
      </c>
      <c r="W19" s="53">
        <f>0</f>
        <v>0</v>
      </c>
      <c r="X19" s="53">
        <f t="shared" si="2"/>
        <v>0</v>
      </c>
      <c r="Y19" s="53">
        <f>SUM(C19:W19)</f>
        <v>0</v>
      </c>
      <c r="Z19" s="66">
        <f t="shared" si="3"/>
        <v>0</v>
      </c>
      <c r="AA19" s="66">
        <v>0</v>
      </c>
    </row>
    <row r="20" spans="1:27" s="51" customFormat="1" ht="23.25">
      <c r="A20" s="48" t="s">
        <v>70</v>
      </c>
      <c r="B20" s="53">
        <f>0</f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/>
      <c r="M20" s="53"/>
      <c r="N20" s="53"/>
      <c r="O20" s="53"/>
      <c r="P20" s="53">
        <v>0</v>
      </c>
      <c r="Q20" s="53">
        <v>0</v>
      </c>
      <c r="R20" s="53"/>
      <c r="S20" s="53"/>
      <c r="T20" s="53">
        <v>0</v>
      </c>
      <c r="U20" s="53">
        <f>0</f>
        <v>0</v>
      </c>
      <c r="V20" s="53">
        <f>0</f>
        <v>0</v>
      </c>
      <c r="W20" s="53">
        <f>0</f>
        <v>0</v>
      </c>
      <c r="X20" s="53">
        <f t="shared" si="2"/>
        <v>0</v>
      </c>
      <c r="Y20" s="53">
        <f>SUM(C20:W20)</f>
        <v>0</v>
      </c>
      <c r="Z20" s="66">
        <f t="shared" si="3"/>
        <v>0</v>
      </c>
      <c r="AA20" s="66">
        <v>0</v>
      </c>
    </row>
    <row r="21" spans="1:27" s="51" customFormat="1" ht="23.25">
      <c r="A21" s="48" t="s">
        <v>71</v>
      </c>
      <c r="B21" s="53">
        <v>0</v>
      </c>
      <c r="C21" s="53">
        <v>0</v>
      </c>
      <c r="D21" s="53">
        <v>0</v>
      </c>
      <c r="E21" s="53"/>
      <c r="F21" s="53"/>
      <c r="G21" s="53">
        <v>0</v>
      </c>
      <c r="H21" s="53"/>
      <c r="I21" s="53">
        <v>0</v>
      </c>
      <c r="J21" s="53"/>
      <c r="K21" s="53">
        <v>0</v>
      </c>
      <c r="L21" s="53"/>
      <c r="M21" s="53"/>
      <c r="N21" s="53"/>
      <c r="O21" s="53"/>
      <c r="P21" s="53">
        <v>0</v>
      </c>
      <c r="Q21" s="53">
        <v>0</v>
      </c>
      <c r="R21" s="53"/>
      <c r="S21" s="53"/>
      <c r="T21" s="53">
        <v>0</v>
      </c>
      <c r="U21" s="53"/>
      <c r="V21" s="53"/>
      <c r="W21" s="53"/>
      <c r="X21" s="53">
        <f t="shared" si="2"/>
        <v>0</v>
      </c>
      <c r="Y21" s="53">
        <v>4500</v>
      </c>
      <c r="Z21" s="66">
        <f t="shared" si="3"/>
        <v>-4500</v>
      </c>
      <c r="AA21" s="66">
        <f t="shared" si="4"/>
        <v>-100</v>
      </c>
    </row>
    <row r="22" spans="1:27" s="51" customFormat="1" ht="23.25">
      <c r="A22" s="48" t="s">
        <v>72</v>
      </c>
      <c r="B22" s="53">
        <v>0</v>
      </c>
      <c r="C22" s="53"/>
      <c r="D22" s="53"/>
      <c r="E22" s="53"/>
      <c r="F22" s="53">
        <v>0</v>
      </c>
      <c r="G22" s="53"/>
      <c r="H22" s="53"/>
      <c r="I22" s="53">
        <v>0</v>
      </c>
      <c r="J22" s="53">
        <v>0</v>
      </c>
      <c r="K22" s="53"/>
      <c r="L22" s="53"/>
      <c r="M22" s="53"/>
      <c r="N22" s="53"/>
      <c r="O22" s="53"/>
      <c r="P22" s="53">
        <v>0</v>
      </c>
      <c r="Q22" s="53">
        <v>0</v>
      </c>
      <c r="R22" s="53"/>
      <c r="S22" s="53"/>
      <c r="T22" s="53">
        <v>0</v>
      </c>
      <c r="U22" s="53"/>
      <c r="V22" s="53"/>
      <c r="W22" s="53"/>
      <c r="X22" s="53">
        <f t="shared" si="2"/>
        <v>0</v>
      </c>
      <c r="Y22" s="53">
        <v>0</v>
      </c>
      <c r="Z22" s="66">
        <f t="shared" si="3"/>
        <v>0</v>
      </c>
      <c r="AA22" s="66" t="e">
        <f t="shared" si="4"/>
        <v>#DIV/0!</v>
      </c>
    </row>
    <row r="23" spans="1:27" s="51" customFormat="1" ht="23.25">
      <c r="A23" s="48" t="s">
        <v>73</v>
      </c>
      <c r="B23" s="53">
        <v>0</v>
      </c>
      <c r="C23" s="53">
        <v>0</v>
      </c>
      <c r="D23" s="53">
        <v>0</v>
      </c>
      <c r="E23" s="53"/>
      <c r="F23" s="53"/>
      <c r="G23" s="53">
        <v>0</v>
      </c>
      <c r="H23" s="53"/>
      <c r="I23" s="53"/>
      <c r="J23" s="53"/>
      <c r="K23" s="53"/>
      <c r="L23" s="53"/>
      <c r="M23" s="53"/>
      <c r="N23" s="53"/>
      <c r="O23" s="53"/>
      <c r="P23" s="53">
        <v>0</v>
      </c>
      <c r="Q23" s="53">
        <v>0</v>
      </c>
      <c r="R23" s="53"/>
      <c r="S23" s="53"/>
      <c r="T23" s="53">
        <v>0</v>
      </c>
      <c r="U23" s="53"/>
      <c r="V23" s="53"/>
      <c r="W23" s="53"/>
      <c r="X23" s="53">
        <f t="shared" si="2"/>
        <v>0</v>
      </c>
      <c r="Y23" s="53">
        <v>37000</v>
      </c>
      <c r="Z23" s="66">
        <f t="shared" si="3"/>
        <v>-37000</v>
      </c>
      <c r="AA23" s="66">
        <f t="shared" si="4"/>
        <v>-100</v>
      </c>
    </row>
    <row r="24" spans="1:27" s="51" customFormat="1" ht="23.25">
      <c r="A24" s="52" t="s">
        <v>74</v>
      </c>
      <c r="B24" s="53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/>
      <c r="K24" s="53"/>
      <c r="L24" s="53"/>
      <c r="M24" s="53"/>
      <c r="N24" s="53"/>
      <c r="O24" s="53"/>
      <c r="P24" s="53">
        <v>0</v>
      </c>
      <c r="Q24" s="53">
        <v>0</v>
      </c>
      <c r="R24" s="53"/>
      <c r="S24" s="53"/>
      <c r="T24" s="53">
        <v>0</v>
      </c>
      <c r="U24" s="53"/>
      <c r="V24" s="53"/>
      <c r="W24" s="53"/>
      <c r="X24" s="53">
        <f t="shared" si="2"/>
        <v>0</v>
      </c>
      <c r="Y24" s="53">
        <v>7000</v>
      </c>
      <c r="Z24" s="66">
        <f t="shared" si="3"/>
        <v>-7000</v>
      </c>
      <c r="AA24" s="66">
        <f t="shared" si="4"/>
        <v>-100</v>
      </c>
    </row>
    <row r="25" spans="1:27" s="51" customFormat="1" ht="23.25">
      <c r="A25" s="48" t="s">
        <v>75</v>
      </c>
      <c r="B25" s="53">
        <f aca="true" t="shared" si="7" ref="B25:J25">B26+B30+B31</f>
        <v>0</v>
      </c>
      <c r="C25" s="53">
        <f t="shared" si="7"/>
        <v>0</v>
      </c>
      <c r="D25" s="53">
        <f t="shared" si="7"/>
        <v>0</v>
      </c>
      <c r="E25" s="53">
        <f t="shared" si="7"/>
        <v>0</v>
      </c>
      <c r="F25" s="53">
        <f t="shared" si="7"/>
        <v>0</v>
      </c>
      <c r="G25" s="53">
        <f t="shared" si="7"/>
        <v>0</v>
      </c>
      <c r="H25" s="53">
        <f t="shared" si="7"/>
        <v>0</v>
      </c>
      <c r="I25" s="53">
        <f t="shared" si="7"/>
        <v>0</v>
      </c>
      <c r="J25" s="53">
        <f t="shared" si="7"/>
        <v>0</v>
      </c>
      <c r="K25" s="53">
        <f>K26+K30+K31</f>
        <v>0</v>
      </c>
      <c r="L25" s="53">
        <f>L26+L30+L31</f>
        <v>0</v>
      </c>
      <c r="M25" s="53">
        <f>M26+M30+M31</f>
        <v>0</v>
      </c>
      <c r="N25" s="53">
        <f>N26+N30+N31</f>
        <v>0</v>
      </c>
      <c r="O25" s="53">
        <f>O26+O30+O31</f>
        <v>0</v>
      </c>
      <c r="P25" s="53">
        <f aca="true" t="shared" si="8" ref="P25:W25">P26+P30+P31</f>
        <v>0</v>
      </c>
      <c r="Q25" s="53">
        <f t="shared" si="8"/>
        <v>0</v>
      </c>
      <c r="R25" s="53">
        <f t="shared" si="8"/>
        <v>0</v>
      </c>
      <c r="S25" s="53">
        <f t="shared" si="8"/>
        <v>0</v>
      </c>
      <c r="T25" s="53">
        <f t="shared" si="8"/>
        <v>0</v>
      </c>
      <c r="U25" s="53">
        <f t="shared" si="8"/>
        <v>0</v>
      </c>
      <c r="V25" s="53">
        <f>V26+V30+V31</f>
        <v>0</v>
      </c>
      <c r="W25" s="53">
        <f t="shared" si="8"/>
        <v>0</v>
      </c>
      <c r="X25" s="53">
        <f t="shared" si="2"/>
        <v>0</v>
      </c>
      <c r="Y25" s="53">
        <f>Y26+Y30+Y31</f>
        <v>748000</v>
      </c>
      <c r="Z25" s="66">
        <f t="shared" si="3"/>
        <v>-748000</v>
      </c>
      <c r="AA25" s="50">
        <f t="shared" si="4"/>
        <v>-100</v>
      </c>
    </row>
    <row r="26" spans="1:27" s="51" customFormat="1" ht="23.25">
      <c r="A26" s="69" t="s">
        <v>76</v>
      </c>
      <c r="B26" s="53">
        <f aca="true" t="shared" si="9" ref="B26:J26">SUM(B27:B29)</f>
        <v>0</v>
      </c>
      <c r="C26" s="53">
        <f t="shared" si="9"/>
        <v>0</v>
      </c>
      <c r="D26" s="53">
        <f t="shared" si="9"/>
        <v>0</v>
      </c>
      <c r="E26" s="53">
        <f t="shared" si="9"/>
        <v>0</v>
      </c>
      <c r="F26" s="53">
        <f t="shared" si="9"/>
        <v>0</v>
      </c>
      <c r="G26" s="53">
        <f t="shared" si="9"/>
        <v>0</v>
      </c>
      <c r="H26" s="53">
        <f t="shared" si="9"/>
        <v>0</v>
      </c>
      <c r="I26" s="53">
        <f t="shared" si="9"/>
        <v>0</v>
      </c>
      <c r="J26" s="53">
        <f t="shared" si="9"/>
        <v>0</v>
      </c>
      <c r="K26" s="53">
        <f>SUM(K27:K29)</f>
        <v>0</v>
      </c>
      <c r="L26" s="53">
        <f>SUM(L27:L29)</f>
        <v>0</v>
      </c>
      <c r="M26" s="53">
        <f>SUM(M27:M29)</f>
        <v>0</v>
      </c>
      <c r="N26" s="53">
        <f>SUM(N27:N29)</f>
        <v>0</v>
      </c>
      <c r="O26" s="53">
        <f>SUM(O27:O29)</f>
        <v>0</v>
      </c>
      <c r="P26" s="53">
        <f aca="true" t="shared" si="10" ref="P26:W26">SUM(P27:P29)</f>
        <v>0</v>
      </c>
      <c r="Q26" s="53">
        <f t="shared" si="10"/>
        <v>0</v>
      </c>
      <c r="R26" s="53">
        <f t="shared" si="10"/>
        <v>0</v>
      </c>
      <c r="S26" s="53">
        <f t="shared" si="10"/>
        <v>0</v>
      </c>
      <c r="T26" s="53">
        <f t="shared" si="10"/>
        <v>0</v>
      </c>
      <c r="U26" s="53">
        <f t="shared" si="10"/>
        <v>0</v>
      </c>
      <c r="V26" s="53">
        <f>SUM(V27:V29)</f>
        <v>0</v>
      </c>
      <c r="W26" s="53">
        <f t="shared" si="10"/>
        <v>0</v>
      </c>
      <c r="X26" s="53">
        <f t="shared" si="2"/>
        <v>0</v>
      </c>
      <c r="Y26" s="53">
        <f>SUM(Y27:Y29)</f>
        <v>400300</v>
      </c>
      <c r="Z26" s="66">
        <f t="shared" si="3"/>
        <v>-400300</v>
      </c>
      <c r="AA26" s="50">
        <f t="shared" si="4"/>
        <v>-100</v>
      </c>
    </row>
    <row r="27" spans="1:27" s="51" customFormat="1" ht="23.25">
      <c r="A27" s="55" t="s">
        <v>77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8">
        <f t="shared" si="2"/>
        <v>0</v>
      </c>
      <c r="Y27" s="58">
        <v>300000</v>
      </c>
      <c r="Z27" s="59">
        <f t="shared" si="3"/>
        <v>-300000</v>
      </c>
      <c r="AA27" s="59">
        <f t="shared" si="4"/>
        <v>-100</v>
      </c>
    </row>
    <row r="28" spans="1:27" s="51" customFormat="1" ht="23.25">
      <c r="A28" s="60" t="s">
        <v>78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2">
        <f t="shared" si="2"/>
        <v>0</v>
      </c>
      <c r="Y28" s="62">
        <v>100000</v>
      </c>
      <c r="Z28" s="59">
        <f t="shared" si="3"/>
        <v>-100000</v>
      </c>
      <c r="AA28" s="59">
        <f t="shared" si="4"/>
        <v>-100</v>
      </c>
    </row>
    <row r="29" spans="1:27" s="51" customFormat="1" ht="23.25">
      <c r="A29" s="63" t="s">
        <v>79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4">
        <f t="shared" si="2"/>
        <v>0</v>
      </c>
      <c r="Y29" s="64">
        <v>300</v>
      </c>
      <c r="Z29" s="65">
        <f t="shared" si="3"/>
        <v>-300</v>
      </c>
      <c r="AA29" s="65">
        <f t="shared" si="4"/>
        <v>-100</v>
      </c>
    </row>
    <row r="30" spans="1:27" s="51" customFormat="1" ht="23.25">
      <c r="A30" s="70" t="s">
        <v>80</v>
      </c>
      <c r="B30" s="49"/>
      <c r="C30" s="49"/>
      <c r="D30" s="49"/>
      <c r="E30" s="49"/>
      <c r="F30" s="49"/>
      <c r="G30" s="49"/>
      <c r="H30" s="49"/>
      <c r="I30" s="49"/>
      <c r="J30" s="49"/>
      <c r="K30" s="49">
        <v>0</v>
      </c>
      <c r="L30" s="49"/>
      <c r="M30" s="49"/>
      <c r="N30" s="49"/>
      <c r="O30" s="49"/>
      <c r="P30" s="49"/>
      <c r="Q30" s="49"/>
      <c r="R30" s="49"/>
      <c r="S30" s="49">
        <v>0</v>
      </c>
      <c r="T30" s="49"/>
      <c r="U30" s="49"/>
      <c r="V30" s="49"/>
      <c r="W30" s="49"/>
      <c r="X30" s="53">
        <f t="shared" si="2"/>
        <v>0</v>
      </c>
      <c r="Y30" s="53">
        <v>130000</v>
      </c>
      <c r="Z30" s="66">
        <f t="shared" si="3"/>
        <v>-130000</v>
      </c>
      <c r="AA30" s="50">
        <f t="shared" si="4"/>
        <v>-100</v>
      </c>
    </row>
    <row r="31" spans="1:27" s="51" customFormat="1" ht="23.25">
      <c r="A31" s="69" t="s">
        <v>81</v>
      </c>
      <c r="B31" s="53">
        <f aca="true" t="shared" si="11" ref="B31:K31">SUM(B32:B34)</f>
        <v>0</v>
      </c>
      <c r="C31" s="53">
        <f t="shared" si="11"/>
        <v>0</v>
      </c>
      <c r="D31" s="53">
        <f t="shared" si="11"/>
        <v>0</v>
      </c>
      <c r="E31" s="53">
        <f t="shared" si="11"/>
        <v>0</v>
      </c>
      <c r="F31" s="53">
        <f t="shared" si="11"/>
        <v>0</v>
      </c>
      <c r="G31" s="53">
        <f t="shared" si="11"/>
        <v>0</v>
      </c>
      <c r="H31" s="53">
        <f t="shared" si="11"/>
        <v>0</v>
      </c>
      <c r="I31" s="53">
        <f t="shared" si="11"/>
        <v>0</v>
      </c>
      <c r="J31" s="53">
        <f t="shared" si="11"/>
        <v>0</v>
      </c>
      <c r="K31" s="53">
        <f t="shared" si="11"/>
        <v>0</v>
      </c>
      <c r="L31" s="53">
        <f>SUM(L32:L34)</f>
        <v>0</v>
      </c>
      <c r="M31" s="53">
        <f>SUM(M32:M34)</f>
        <v>0</v>
      </c>
      <c r="N31" s="53">
        <f>SUM(N32:N34)</f>
        <v>0</v>
      </c>
      <c r="O31" s="53">
        <f>SUM(O32:O34)</f>
        <v>0</v>
      </c>
      <c r="P31" s="53">
        <f aca="true" t="shared" si="12" ref="P31:W31">SUM(P32:P34)</f>
        <v>0</v>
      </c>
      <c r="Q31" s="53">
        <f t="shared" si="12"/>
        <v>0</v>
      </c>
      <c r="R31" s="53">
        <f t="shared" si="12"/>
        <v>0</v>
      </c>
      <c r="S31" s="53">
        <f t="shared" si="12"/>
        <v>0</v>
      </c>
      <c r="T31" s="53">
        <f>SUM(T32:T34)</f>
        <v>0</v>
      </c>
      <c r="U31" s="53">
        <f t="shared" si="12"/>
        <v>0</v>
      </c>
      <c r="V31" s="53">
        <f>SUM(V32:V34)</f>
        <v>0</v>
      </c>
      <c r="W31" s="53">
        <f t="shared" si="12"/>
        <v>0</v>
      </c>
      <c r="X31" s="53">
        <f t="shared" si="2"/>
        <v>0</v>
      </c>
      <c r="Y31" s="53">
        <f>SUM(Y32:Y34)</f>
        <v>217700</v>
      </c>
      <c r="Z31" s="66">
        <f t="shared" si="3"/>
        <v>-217700</v>
      </c>
      <c r="AA31" s="50">
        <f t="shared" si="4"/>
        <v>-100</v>
      </c>
    </row>
    <row r="32" spans="1:27" s="51" customFormat="1" ht="23.25">
      <c r="A32" s="55" t="s">
        <v>77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8">
        <f t="shared" si="2"/>
        <v>0</v>
      </c>
      <c r="Y32" s="58">
        <v>61700</v>
      </c>
      <c r="Z32" s="59">
        <f t="shared" si="3"/>
        <v>-61700</v>
      </c>
      <c r="AA32" s="59">
        <f t="shared" si="4"/>
        <v>-100</v>
      </c>
    </row>
    <row r="33" spans="1:27" s="51" customFormat="1" ht="23.25">
      <c r="A33" s="60" t="s">
        <v>78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56"/>
      <c r="U33" s="61"/>
      <c r="V33" s="61"/>
      <c r="W33" s="61"/>
      <c r="X33" s="62">
        <f t="shared" si="2"/>
        <v>0</v>
      </c>
      <c r="Y33" s="62">
        <v>150000</v>
      </c>
      <c r="Z33" s="59">
        <f t="shared" si="3"/>
        <v>-150000</v>
      </c>
      <c r="AA33" s="59">
        <f t="shared" si="4"/>
        <v>-100</v>
      </c>
    </row>
    <row r="34" spans="1:27" s="51" customFormat="1" ht="23.25">
      <c r="A34" s="71" t="s">
        <v>82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4">
        <f t="shared" si="2"/>
        <v>0</v>
      </c>
      <c r="Y34" s="49">
        <v>6000</v>
      </c>
      <c r="Z34" s="59">
        <f t="shared" si="3"/>
        <v>-6000</v>
      </c>
      <c r="AA34" s="65">
        <f>Z34*100/Y34</f>
        <v>-100</v>
      </c>
    </row>
    <row r="35" spans="1:27" s="51" customFormat="1" ht="24" thickBot="1">
      <c r="A35" s="72" t="s">
        <v>36</v>
      </c>
      <c r="B35" s="73">
        <f aca="true" t="shared" si="13" ref="B35:N35">SUM(B6+B11+B12+B17+B18+B19+B20+B21+B22+B23+B24+B25+B5+B4)</f>
        <v>0</v>
      </c>
      <c r="C35" s="73">
        <f t="shared" si="13"/>
        <v>0</v>
      </c>
      <c r="D35" s="73">
        <f t="shared" si="13"/>
        <v>0</v>
      </c>
      <c r="E35" s="73">
        <f t="shared" si="13"/>
        <v>0</v>
      </c>
      <c r="F35" s="73">
        <f t="shared" si="13"/>
        <v>0</v>
      </c>
      <c r="G35" s="73">
        <f t="shared" si="13"/>
        <v>0</v>
      </c>
      <c r="H35" s="73">
        <f t="shared" si="13"/>
        <v>0</v>
      </c>
      <c r="I35" s="73">
        <f t="shared" si="13"/>
        <v>0</v>
      </c>
      <c r="J35" s="73">
        <f t="shared" si="13"/>
        <v>0</v>
      </c>
      <c r="K35" s="73">
        <f t="shared" si="13"/>
        <v>0</v>
      </c>
      <c r="L35" s="73">
        <f>SUM(L6+L11+L12+L17+L18+L19+L20+L21+L22+L23+L24+L25+L5+L4)</f>
        <v>0</v>
      </c>
      <c r="M35" s="73">
        <f t="shared" si="13"/>
        <v>0</v>
      </c>
      <c r="N35" s="73">
        <f t="shared" si="13"/>
        <v>0</v>
      </c>
      <c r="O35" s="73">
        <f>SUM(O6+O11+O12+O17+O18+O19+O20+O21+O22+O23+O24+O25+O5+O4)</f>
        <v>0</v>
      </c>
      <c r="P35" s="73">
        <f aca="true" t="shared" si="14" ref="P35:W35">SUM(P6+P11+P12+P17+P18+P19+P20+P21+P22+P23+P24+P25+P5+P4)</f>
        <v>0</v>
      </c>
      <c r="Q35" s="73">
        <f t="shared" si="14"/>
        <v>0</v>
      </c>
      <c r="R35" s="73">
        <f t="shared" si="14"/>
        <v>0</v>
      </c>
      <c r="S35" s="73">
        <f t="shared" si="14"/>
        <v>0</v>
      </c>
      <c r="T35" s="73">
        <f t="shared" si="14"/>
        <v>0</v>
      </c>
      <c r="U35" s="73">
        <f t="shared" si="14"/>
        <v>0</v>
      </c>
      <c r="V35" s="73">
        <f>SUM(V6+V11+V12+V17+V18+V19+V20+V21+V22+V23+V24+V25+V5+V4)</f>
        <v>0</v>
      </c>
      <c r="W35" s="73">
        <f t="shared" si="14"/>
        <v>0</v>
      </c>
      <c r="X35" s="73">
        <f>SUM(B35:W35)</f>
        <v>0</v>
      </c>
      <c r="Y35" s="73">
        <f>SUM(Y6+Y11+Y12+Y17+Y18+Y19+Y20+Y21+Y22+Y23+Y24+Y25+Y5+Y4)</f>
        <v>242921500</v>
      </c>
      <c r="Z35" s="74">
        <f>SUM(X35-Y35)</f>
        <v>-242921500</v>
      </c>
      <c r="AA35" s="74">
        <f>Z35*100/Y35</f>
        <v>-100</v>
      </c>
    </row>
    <row r="36" spans="1:27" s="51" customFormat="1" ht="24" thickTop="1">
      <c r="A36" s="75"/>
      <c r="B36" s="76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</row>
    <row r="37" spans="1:27" s="51" customFormat="1" ht="23.25">
      <c r="A37" s="102"/>
      <c r="B37" s="102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</row>
  </sheetData>
  <sheetProtection/>
  <mergeCells count="3">
    <mergeCell ref="A1:J1"/>
    <mergeCell ref="A2:J2"/>
    <mergeCell ref="A37:B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EXC</cp:lastModifiedBy>
  <cp:lastPrinted>2015-04-03T08:03:42Z</cp:lastPrinted>
  <dcterms:created xsi:type="dcterms:W3CDTF">2011-06-13T02:02:48Z</dcterms:created>
  <dcterms:modified xsi:type="dcterms:W3CDTF">2015-04-29T09:28:08Z</dcterms:modified>
  <cp:category/>
  <cp:version/>
  <cp:contentType/>
  <cp:contentStatus/>
</cp:coreProperties>
</file>