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994" activeTab="6"/>
  </bookViews>
  <sheets>
    <sheet name="ต.ค.57" sheetId="1" r:id="rId1"/>
    <sheet name="พ.ย.57" sheetId="2" r:id="rId2"/>
    <sheet name="ธ.ค.57" sheetId="3" r:id="rId3"/>
    <sheet name="ม.ค.58" sheetId="4" r:id="rId4"/>
    <sheet name="ก.พ.58" sheetId="5" r:id="rId5"/>
    <sheet name="มี.ค.58" sheetId="6" r:id="rId6"/>
    <sheet name="เม.ย.58" sheetId="7" r:id="rId7"/>
  </sheets>
  <definedNames/>
  <calcPr fullCalcOnLoad="1"/>
</workbook>
</file>

<file path=xl/sharedStrings.xml><?xml version="1.0" encoding="utf-8"?>
<sst xmlns="http://schemas.openxmlformats.org/spreadsheetml/2006/main" count="351" uniqueCount="26">
  <si>
    <t>สรุปผลการปราบปรามผู้กระทำผิด</t>
  </si>
  <si>
    <t>วันที่</t>
  </si>
  <si>
    <t>รวมทุก พ.ร.บ.</t>
  </si>
  <si>
    <t>คดี พ.ร.บ.ภาษีสรรพสามิต</t>
  </si>
  <si>
    <t>คดี พ.ร.บ.ยาสูบ</t>
  </si>
  <si>
    <t>คดี พ.ร.บ.สุรา</t>
  </si>
  <si>
    <t>จำนวนคดี</t>
  </si>
  <si>
    <t>ค่าปรับ</t>
  </si>
  <si>
    <t>รวมทั้งเดือน</t>
  </si>
  <si>
    <t>เปรียบเทียบเป้าหมาย  ณ  วันสิ้นเดือน</t>
  </si>
  <si>
    <t>ข้อมูล</t>
  </si>
  <si>
    <t>พ.ร.บ.สุรา</t>
  </si>
  <si>
    <t>พ.ร.บ.ยาสูบ</t>
  </si>
  <si>
    <t>พ.ร.บ.ภาษีสรรพสามิต</t>
  </si>
  <si>
    <t>เป้าหมาย</t>
  </si>
  <si>
    <t>คดี/ค่าปรับ</t>
  </si>
  <si>
    <t xml:space="preserve"> +สูง /-ต่ำ</t>
  </si>
  <si>
    <t>ประจำเดือน  ตุลาคม   พ.ศ. 2557</t>
  </si>
  <si>
    <t>เปรียบเทียบเป้าหมายตั้งแต่ ตุลาคม 2557 - วันสิ้นเดือน</t>
  </si>
  <si>
    <t>ประจำเดือน  พฤศจิกายน   พ.ศ. 2557</t>
  </si>
  <si>
    <t>ประจำเดือน  ธันวาคม   พ.ศ. 2557</t>
  </si>
  <si>
    <t>ประจำเดือน  มกราคม   พ.ศ. 2558</t>
  </si>
  <si>
    <t>ประจำเดือน  กุมภาพันธ์   พ.ศ. 2558</t>
  </si>
  <si>
    <t>ส่งฟ้องศาล</t>
  </si>
  <si>
    <t>ประจำเดือน  มีนาคม   พ.ศ. 2558</t>
  </si>
  <si>
    <t>ประจำเดือน  เมษายน   พ.ศ.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</si>
</sst>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/>
    </xf>
    <xf numFmtId="0" fontId="38" fillId="8" borderId="10" xfId="0" applyFont="1" applyFill="1" applyBorder="1" applyAlignment="1">
      <alignment horizontal="center"/>
    </xf>
    <xf numFmtId="4" fontId="38" fillId="8" borderId="10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4" fontId="38" fillId="33" borderId="11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4" fontId="37" fillId="33" borderId="12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4" fontId="37" fillId="33" borderId="10" xfId="0" applyNumberFormat="1" applyFont="1" applyFill="1" applyBorder="1" applyAlignment="1">
      <alignment horizontal="center"/>
    </xf>
    <xf numFmtId="0" fontId="38" fillId="9" borderId="11" xfId="0" applyFont="1" applyFill="1" applyBorder="1" applyAlignment="1">
      <alignment horizontal="center"/>
    </xf>
    <xf numFmtId="4" fontId="38" fillId="9" borderId="11" xfId="0" applyNumberFormat="1" applyFont="1" applyFill="1" applyBorder="1" applyAlignment="1">
      <alignment horizontal="center"/>
    </xf>
    <xf numFmtId="0" fontId="37" fillId="9" borderId="12" xfId="0" applyFont="1" applyFill="1" applyBorder="1" applyAlignment="1">
      <alignment horizontal="center"/>
    </xf>
    <xf numFmtId="4" fontId="37" fillId="9" borderId="12" xfId="0" applyNumberFormat="1" applyFont="1" applyFill="1" applyBorder="1" applyAlignment="1">
      <alignment horizontal="center"/>
    </xf>
    <xf numFmtId="0" fontId="37" fillId="9" borderId="10" xfId="0" applyFont="1" applyFill="1" applyBorder="1" applyAlignment="1">
      <alignment horizontal="center"/>
    </xf>
    <xf numFmtId="4" fontId="37" fillId="9" borderId="10" xfId="0" applyNumberFormat="1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4" fontId="38" fillId="10" borderId="11" xfId="0" applyNumberFormat="1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4" fontId="37" fillId="10" borderId="12" xfId="0" applyNumberFormat="1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4" fontId="37" fillId="10" borderId="10" xfId="0" applyNumberFormat="1" applyFont="1" applyFill="1" applyBorder="1" applyAlignment="1">
      <alignment horizontal="center"/>
    </xf>
    <xf numFmtId="0" fontId="38" fillId="17" borderId="11" xfId="0" applyFont="1" applyFill="1" applyBorder="1" applyAlignment="1">
      <alignment horizontal="center"/>
    </xf>
    <xf numFmtId="4" fontId="38" fillId="17" borderId="11" xfId="0" applyNumberFormat="1" applyFont="1" applyFill="1" applyBorder="1" applyAlignment="1">
      <alignment horizontal="center"/>
    </xf>
    <xf numFmtId="0" fontId="37" fillId="17" borderId="10" xfId="0" applyFont="1" applyFill="1" applyBorder="1" applyAlignment="1">
      <alignment horizontal="center"/>
    </xf>
    <xf numFmtId="4" fontId="37" fillId="17" borderId="10" xfId="0" applyNumberFormat="1" applyFont="1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4" fontId="38" fillId="34" borderId="11" xfId="0" applyNumberFormat="1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4" fontId="38" fillId="34" borderId="13" xfId="0" applyNumberFormat="1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4" fontId="37" fillId="34" borderId="11" xfId="0" applyNumberFormat="1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4" fontId="38" fillId="34" borderId="14" xfId="0" applyNumberFormat="1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/>
    </xf>
    <xf numFmtId="4" fontId="38" fillId="10" borderId="13" xfId="0" applyNumberFormat="1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4" fontId="37" fillId="10" borderId="11" xfId="0" applyNumberFormat="1" applyFont="1" applyFill="1" applyBorder="1" applyAlignment="1">
      <alignment horizontal="center"/>
    </xf>
    <xf numFmtId="0" fontId="37" fillId="17" borderId="15" xfId="0" applyFont="1" applyFill="1" applyBorder="1" applyAlignment="1">
      <alignment horizontal="center"/>
    </xf>
    <xf numFmtId="4" fontId="37" fillId="17" borderId="15" xfId="0" applyNumberFormat="1" applyFont="1" applyFill="1" applyBorder="1" applyAlignment="1">
      <alignment horizontal="center"/>
    </xf>
    <xf numFmtId="0" fontId="37" fillId="0" borderId="16" xfId="0" applyFont="1" applyBorder="1" applyAlignment="1">
      <alignment/>
    </xf>
    <xf numFmtId="4" fontId="38" fillId="10" borderId="11" xfId="0" applyNumberFormat="1" applyFont="1" applyFill="1" applyBorder="1" applyAlignment="1">
      <alignment horizontal="center" vertical="center"/>
    </xf>
    <xf numFmtId="4" fontId="38" fillId="10" borderId="17" xfId="0" applyNumberFormat="1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center" vertical="center"/>
    </xf>
    <xf numFmtId="4" fontId="38" fillId="34" borderId="11" xfId="0" applyNumberFormat="1" applyFont="1" applyFill="1" applyBorder="1" applyAlignment="1">
      <alignment horizontal="center" vertical="center"/>
    </xf>
    <xf numFmtId="4" fontId="38" fillId="34" borderId="17" xfId="0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10" borderId="18" xfId="0" applyFont="1" applyFill="1" applyBorder="1" applyAlignment="1">
      <alignment horizontal="center"/>
    </xf>
    <xf numFmtId="0" fontId="38" fillId="10" borderId="19" xfId="0" applyFont="1" applyFill="1" applyBorder="1" applyAlignment="1">
      <alignment horizontal="center"/>
    </xf>
    <xf numFmtId="0" fontId="38" fillId="10" borderId="20" xfId="0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 vertical="center"/>
    </xf>
    <xf numFmtId="0" fontId="38" fillId="10" borderId="14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/>
    </xf>
    <xf numFmtId="0" fontId="38" fillId="10" borderId="22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3" xfId="0" applyFont="1" applyBorder="1" applyAlignment="1">
      <alignment horizontal="center"/>
    </xf>
    <xf numFmtId="0" fontId="38" fillId="6" borderId="24" xfId="0" applyFont="1" applyFill="1" applyBorder="1" applyAlignment="1">
      <alignment horizontal="center" vertical="center"/>
    </xf>
    <xf numFmtId="0" fontId="38" fillId="6" borderId="25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9" borderId="21" xfId="0" applyFont="1" applyFill="1" applyBorder="1" applyAlignment="1">
      <alignment horizontal="center"/>
    </xf>
    <xf numFmtId="0" fontId="38" fillId="9" borderId="22" xfId="0" applyFont="1" applyFill="1" applyBorder="1" applyAlignment="1">
      <alignment horizontal="center"/>
    </xf>
    <xf numFmtId="0" fontId="38" fillId="17" borderId="21" xfId="0" applyFont="1" applyFill="1" applyBorder="1" applyAlignment="1">
      <alignment horizontal="center"/>
    </xf>
    <xf numFmtId="0" fontId="38" fillId="17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B55" sqref="B55"/>
    </sheetView>
  </sheetViews>
  <sheetFormatPr defaultColWidth="9.140625" defaultRowHeight="21.75" customHeight="1"/>
  <cols>
    <col min="1" max="1" width="9.57421875" style="1" customWidth="1"/>
    <col min="2" max="2" width="12.00390625" style="1" customWidth="1"/>
    <col min="3" max="3" width="16.421875" style="4" customWidth="1"/>
    <col min="4" max="4" width="13.140625" style="1" customWidth="1"/>
    <col min="5" max="5" width="15.421875" style="4" customWidth="1"/>
    <col min="6" max="6" width="12.00390625" style="1" customWidth="1"/>
    <col min="7" max="7" width="15.00390625" style="4" customWidth="1"/>
    <col min="8" max="8" width="12.421875" style="1" customWidth="1"/>
    <col min="9" max="9" width="18.140625" style="4" customWidth="1"/>
    <col min="10" max="16384" width="9.00390625" style="1" customWidth="1"/>
  </cols>
  <sheetData>
    <row r="1" spans="1:9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</row>
    <row r="3" spans="1:9" ht="21.75" customHeight="1">
      <c r="A3" s="70" t="s">
        <v>1</v>
      </c>
      <c r="B3" s="72" t="s">
        <v>5</v>
      </c>
      <c r="C3" s="73"/>
      <c r="D3" s="59" t="s">
        <v>4</v>
      </c>
      <c r="E3" s="60"/>
      <c r="F3" s="74" t="s">
        <v>3</v>
      </c>
      <c r="G3" s="75"/>
      <c r="H3" s="76" t="s">
        <v>2</v>
      </c>
      <c r="I3" s="77"/>
    </row>
    <row r="4" spans="1:9" ht="21.75" customHeight="1">
      <c r="A4" s="71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25" t="s">
        <v>6</v>
      </c>
      <c r="I4" s="26" t="s">
        <v>7</v>
      </c>
    </row>
    <row r="5" spans="1:9" ht="22.5" customHeight="1" thickBot="1">
      <c r="A5" s="29">
        <v>1</v>
      </c>
      <c r="B5" s="9">
        <v>0</v>
      </c>
      <c r="C5" s="10">
        <v>0</v>
      </c>
      <c r="D5" s="21">
        <v>0</v>
      </c>
      <c r="E5" s="22">
        <v>0</v>
      </c>
      <c r="F5" s="15">
        <v>0</v>
      </c>
      <c r="G5" s="16">
        <v>0</v>
      </c>
      <c r="H5" s="43">
        <f aca="true" t="shared" si="0" ref="H5:I35">B5+D5+F5</f>
        <v>0</v>
      </c>
      <c r="I5" s="44">
        <f t="shared" si="0"/>
        <v>0</v>
      </c>
    </row>
    <row r="6" spans="1:9" ht="22.5" customHeight="1" thickBot="1">
      <c r="A6" s="30">
        <v>2</v>
      </c>
      <c r="B6" s="11">
        <v>0</v>
      </c>
      <c r="C6" s="12">
        <v>0</v>
      </c>
      <c r="D6" s="23">
        <v>0</v>
      </c>
      <c r="E6" s="24">
        <v>0</v>
      </c>
      <c r="F6" s="17">
        <v>0</v>
      </c>
      <c r="G6" s="18">
        <v>0</v>
      </c>
      <c r="H6" s="43">
        <f t="shared" si="0"/>
        <v>0</v>
      </c>
      <c r="I6" s="44">
        <f t="shared" si="0"/>
        <v>0</v>
      </c>
    </row>
    <row r="7" spans="1:9" ht="22.5" customHeight="1" thickBot="1">
      <c r="A7" s="30">
        <v>3</v>
      </c>
      <c r="B7" s="11">
        <v>4</v>
      </c>
      <c r="C7" s="12">
        <v>3500</v>
      </c>
      <c r="D7" s="23">
        <v>3</v>
      </c>
      <c r="E7" s="24">
        <v>5306.5</v>
      </c>
      <c r="F7" s="17">
        <v>0</v>
      </c>
      <c r="G7" s="18">
        <v>0</v>
      </c>
      <c r="H7" s="43">
        <f t="shared" si="0"/>
        <v>7</v>
      </c>
      <c r="I7" s="44">
        <f t="shared" si="0"/>
        <v>8806.5</v>
      </c>
    </row>
    <row r="8" spans="1:9" ht="22.5" customHeight="1" thickBot="1">
      <c r="A8" s="30">
        <v>4</v>
      </c>
      <c r="B8" s="11">
        <v>0</v>
      </c>
      <c r="C8" s="12">
        <v>0</v>
      </c>
      <c r="D8" s="23">
        <v>0</v>
      </c>
      <c r="E8" s="24">
        <v>0</v>
      </c>
      <c r="F8" s="17">
        <v>0</v>
      </c>
      <c r="G8" s="18">
        <v>0</v>
      </c>
      <c r="H8" s="43">
        <f t="shared" si="0"/>
        <v>0</v>
      </c>
      <c r="I8" s="44">
        <f t="shared" si="0"/>
        <v>0</v>
      </c>
    </row>
    <row r="9" spans="1:9" ht="22.5" customHeight="1" thickBot="1">
      <c r="A9" s="30">
        <v>5</v>
      </c>
      <c r="B9" s="11">
        <v>0</v>
      </c>
      <c r="C9" s="12">
        <v>0</v>
      </c>
      <c r="D9" s="23">
        <v>0</v>
      </c>
      <c r="E9" s="24">
        <v>0</v>
      </c>
      <c r="F9" s="17">
        <v>0</v>
      </c>
      <c r="G9" s="18">
        <v>0</v>
      </c>
      <c r="H9" s="43">
        <f t="shared" si="0"/>
        <v>0</v>
      </c>
      <c r="I9" s="44">
        <f t="shared" si="0"/>
        <v>0</v>
      </c>
    </row>
    <row r="10" spans="1:9" ht="22.5" customHeight="1" thickBot="1">
      <c r="A10" s="30">
        <v>6</v>
      </c>
      <c r="B10" s="11">
        <v>2</v>
      </c>
      <c r="C10" s="12">
        <v>3500</v>
      </c>
      <c r="D10" s="23">
        <v>4</v>
      </c>
      <c r="E10" s="24">
        <v>5806.5</v>
      </c>
      <c r="F10" s="17">
        <v>0</v>
      </c>
      <c r="G10" s="18">
        <v>0</v>
      </c>
      <c r="H10" s="43">
        <f t="shared" si="0"/>
        <v>6</v>
      </c>
      <c r="I10" s="44">
        <f t="shared" si="0"/>
        <v>9306.5</v>
      </c>
    </row>
    <row r="11" spans="1:9" ht="22.5" customHeight="1" thickBot="1">
      <c r="A11" s="30">
        <v>7</v>
      </c>
      <c r="B11" s="11">
        <v>0</v>
      </c>
      <c r="C11" s="12">
        <v>0</v>
      </c>
      <c r="D11" s="23">
        <v>0</v>
      </c>
      <c r="E11" s="24">
        <v>0</v>
      </c>
      <c r="F11" s="17">
        <v>0</v>
      </c>
      <c r="G11" s="18">
        <v>0</v>
      </c>
      <c r="H11" s="27">
        <f t="shared" si="0"/>
        <v>0</v>
      </c>
      <c r="I11" s="28">
        <f t="shared" si="0"/>
        <v>0</v>
      </c>
    </row>
    <row r="12" spans="1:9" ht="22.5" customHeight="1" thickBot="1">
      <c r="A12" s="30">
        <v>8</v>
      </c>
      <c r="B12" s="11">
        <v>2</v>
      </c>
      <c r="C12" s="12">
        <v>5000</v>
      </c>
      <c r="D12" s="23">
        <v>3</v>
      </c>
      <c r="E12" s="24">
        <v>5524.25</v>
      </c>
      <c r="F12" s="17">
        <v>0</v>
      </c>
      <c r="G12" s="18">
        <v>0</v>
      </c>
      <c r="H12" s="27">
        <f t="shared" si="0"/>
        <v>5</v>
      </c>
      <c r="I12" s="28">
        <f t="shared" si="0"/>
        <v>10524.25</v>
      </c>
    </row>
    <row r="13" spans="1:9" ht="22.5" customHeight="1" thickBot="1">
      <c r="A13" s="30">
        <v>9</v>
      </c>
      <c r="B13" s="11">
        <v>2</v>
      </c>
      <c r="C13" s="12">
        <v>1000</v>
      </c>
      <c r="D13" s="23">
        <v>0</v>
      </c>
      <c r="E13" s="24">
        <v>0</v>
      </c>
      <c r="F13" s="17">
        <v>1</v>
      </c>
      <c r="G13" s="18">
        <v>4000</v>
      </c>
      <c r="H13" s="27">
        <f t="shared" si="0"/>
        <v>3</v>
      </c>
      <c r="I13" s="28">
        <f t="shared" si="0"/>
        <v>5000</v>
      </c>
    </row>
    <row r="14" spans="1:9" ht="22.5" customHeight="1" thickBot="1">
      <c r="A14" s="30">
        <v>10</v>
      </c>
      <c r="B14" s="11">
        <v>1</v>
      </c>
      <c r="C14" s="12">
        <v>5000</v>
      </c>
      <c r="D14" s="23">
        <v>2</v>
      </c>
      <c r="E14" s="24">
        <v>19640</v>
      </c>
      <c r="F14" s="17">
        <v>0</v>
      </c>
      <c r="G14" s="18">
        <v>0</v>
      </c>
      <c r="H14" s="27">
        <f t="shared" si="0"/>
        <v>3</v>
      </c>
      <c r="I14" s="28">
        <f t="shared" si="0"/>
        <v>24640</v>
      </c>
    </row>
    <row r="15" spans="1:9" ht="22.5" customHeight="1" thickBot="1">
      <c r="A15" s="30">
        <v>11</v>
      </c>
      <c r="B15" s="11">
        <v>0</v>
      </c>
      <c r="C15" s="12">
        <v>0</v>
      </c>
      <c r="D15" s="23">
        <v>0</v>
      </c>
      <c r="E15" s="24">
        <v>0</v>
      </c>
      <c r="F15" s="17">
        <v>0</v>
      </c>
      <c r="G15" s="18">
        <v>0</v>
      </c>
      <c r="H15" s="27">
        <f t="shared" si="0"/>
        <v>0</v>
      </c>
      <c r="I15" s="28">
        <f t="shared" si="0"/>
        <v>0</v>
      </c>
    </row>
    <row r="16" spans="1:9" ht="22.5" customHeight="1" thickBot="1">
      <c r="A16" s="30">
        <v>12</v>
      </c>
      <c r="B16" s="11">
        <v>0</v>
      </c>
      <c r="C16" s="12">
        <v>0</v>
      </c>
      <c r="D16" s="23">
        <v>2</v>
      </c>
      <c r="E16" s="24">
        <v>38280</v>
      </c>
      <c r="F16" s="17">
        <v>0</v>
      </c>
      <c r="G16" s="18">
        <v>0</v>
      </c>
      <c r="H16" s="27">
        <f t="shared" si="0"/>
        <v>2</v>
      </c>
      <c r="I16" s="28">
        <f t="shared" si="0"/>
        <v>38280</v>
      </c>
    </row>
    <row r="17" spans="1:9" ht="22.5" customHeight="1" thickBot="1">
      <c r="A17" s="30">
        <v>13</v>
      </c>
      <c r="B17" s="11">
        <v>5</v>
      </c>
      <c r="C17" s="12">
        <v>13530</v>
      </c>
      <c r="D17" s="23">
        <v>0</v>
      </c>
      <c r="E17" s="24">
        <v>0</v>
      </c>
      <c r="F17" s="17">
        <v>0</v>
      </c>
      <c r="G17" s="18">
        <v>0</v>
      </c>
      <c r="H17" s="27">
        <f t="shared" si="0"/>
        <v>5</v>
      </c>
      <c r="I17" s="28">
        <f t="shared" si="0"/>
        <v>13530</v>
      </c>
    </row>
    <row r="18" spans="1:9" ht="22.5" customHeight="1" thickBot="1">
      <c r="A18" s="30">
        <v>14</v>
      </c>
      <c r="B18" s="11">
        <v>1</v>
      </c>
      <c r="C18" s="12">
        <v>5000</v>
      </c>
      <c r="D18" s="23">
        <v>2</v>
      </c>
      <c r="E18" s="24">
        <v>6242</v>
      </c>
      <c r="F18" s="17">
        <v>0</v>
      </c>
      <c r="G18" s="18">
        <v>0</v>
      </c>
      <c r="H18" s="27">
        <f t="shared" si="0"/>
        <v>3</v>
      </c>
      <c r="I18" s="28">
        <f t="shared" si="0"/>
        <v>11242</v>
      </c>
    </row>
    <row r="19" spans="1:9" ht="22.5" customHeight="1" thickBot="1">
      <c r="A19" s="30">
        <v>15</v>
      </c>
      <c r="B19" s="11">
        <v>1</v>
      </c>
      <c r="C19" s="12">
        <v>4000</v>
      </c>
      <c r="D19" s="23">
        <v>1</v>
      </c>
      <c r="E19" s="24">
        <v>7895.25</v>
      </c>
      <c r="F19" s="17">
        <v>0</v>
      </c>
      <c r="G19" s="18">
        <v>0</v>
      </c>
      <c r="H19" s="27">
        <f t="shared" si="0"/>
        <v>2</v>
      </c>
      <c r="I19" s="28">
        <f t="shared" si="0"/>
        <v>11895.25</v>
      </c>
    </row>
    <row r="20" spans="1:9" ht="22.5" customHeight="1" thickBot="1">
      <c r="A20" s="30">
        <v>16</v>
      </c>
      <c r="B20" s="11">
        <v>3</v>
      </c>
      <c r="C20" s="12">
        <v>1500</v>
      </c>
      <c r="D20" s="23">
        <v>3</v>
      </c>
      <c r="E20" s="24">
        <v>6742</v>
      </c>
      <c r="F20" s="17">
        <v>0</v>
      </c>
      <c r="G20" s="18">
        <v>0</v>
      </c>
      <c r="H20" s="27">
        <f t="shared" si="0"/>
        <v>6</v>
      </c>
      <c r="I20" s="28">
        <f t="shared" si="0"/>
        <v>8242</v>
      </c>
    </row>
    <row r="21" spans="1:9" ht="22.5" customHeight="1" thickBot="1">
      <c r="A21" s="30">
        <v>17</v>
      </c>
      <c r="B21" s="11">
        <v>1</v>
      </c>
      <c r="C21" s="12">
        <v>3000</v>
      </c>
      <c r="D21" s="23">
        <v>1</v>
      </c>
      <c r="E21" s="24">
        <v>19140</v>
      </c>
      <c r="F21" s="17">
        <v>0</v>
      </c>
      <c r="G21" s="18">
        <v>0</v>
      </c>
      <c r="H21" s="27">
        <f t="shared" si="0"/>
        <v>2</v>
      </c>
      <c r="I21" s="28">
        <f t="shared" si="0"/>
        <v>22140</v>
      </c>
    </row>
    <row r="22" spans="1:9" ht="22.5" customHeight="1" thickBot="1">
      <c r="A22" s="30">
        <v>18</v>
      </c>
      <c r="B22" s="11">
        <v>0</v>
      </c>
      <c r="C22" s="12">
        <v>0</v>
      </c>
      <c r="D22" s="23">
        <v>0</v>
      </c>
      <c r="E22" s="24">
        <v>0</v>
      </c>
      <c r="F22" s="17">
        <v>0</v>
      </c>
      <c r="G22" s="18">
        <v>0</v>
      </c>
      <c r="H22" s="27">
        <f t="shared" si="0"/>
        <v>0</v>
      </c>
      <c r="I22" s="28">
        <f t="shared" si="0"/>
        <v>0</v>
      </c>
    </row>
    <row r="23" spans="1:9" ht="22.5" customHeight="1" thickBot="1">
      <c r="A23" s="30">
        <v>19</v>
      </c>
      <c r="B23" s="11">
        <v>0</v>
      </c>
      <c r="C23" s="12">
        <v>0</v>
      </c>
      <c r="D23" s="23">
        <v>0</v>
      </c>
      <c r="E23" s="24">
        <v>0</v>
      </c>
      <c r="F23" s="17">
        <v>0</v>
      </c>
      <c r="G23" s="18">
        <v>0</v>
      </c>
      <c r="H23" s="27">
        <f t="shared" si="0"/>
        <v>0</v>
      </c>
      <c r="I23" s="28">
        <f t="shared" si="0"/>
        <v>0</v>
      </c>
    </row>
    <row r="24" spans="1:9" ht="22.5" customHeight="1" thickBot="1">
      <c r="A24" s="30">
        <v>20</v>
      </c>
      <c r="B24" s="11">
        <v>2</v>
      </c>
      <c r="C24" s="12">
        <v>6000</v>
      </c>
      <c r="D24" s="23">
        <v>1</v>
      </c>
      <c r="E24" s="24">
        <v>500</v>
      </c>
      <c r="F24" s="17">
        <v>0</v>
      </c>
      <c r="G24" s="18">
        <v>0</v>
      </c>
      <c r="H24" s="27">
        <f t="shared" si="0"/>
        <v>3</v>
      </c>
      <c r="I24" s="28">
        <f t="shared" si="0"/>
        <v>6500</v>
      </c>
    </row>
    <row r="25" spans="1:9" ht="22.5" customHeight="1" thickBot="1">
      <c r="A25" s="30">
        <v>21</v>
      </c>
      <c r="B25" s="11">
        <v>0</v>
      </c>
      <c r="C25" s="12">
        <v>0</v>
      </c>
      <c r="D25" s="23">
        <v>1</v>
      </c>
      <c r="E25" s="24">
        <v>500</v>
      </c>
      <c r="F25" s="17">
        <v>0</v>
      </c>
      <c r="G25" s="18">
        <v>0</v>
      </c>
      <c r="H25" s="27">
        <f t="shared" si="0"/>
        <v>1</v>
      </c>
      <c r="I25" s="28">
        <f t="shared" si="0"/>
        <v>500</v>
      </c>
    </row>
    <row r="26" spans="1:9" ht="22.5" customHeight="1" thickBot="1">
      <c r="A26" s="30">
        <v>22</v>
      </c>
      <c r="B26" s="11">
        <v>7</v>
      </c>
      <c r="C26" s="12">
        <v>8500</v>
      </c>
      <c r="D26" s="23">
        <v>8</v>
      </c>
      <c r="E26" s="24">
        <v>6588.75</v>
      </c>
      <c r="F26" s="17">
        <v>0</v>
      </c>
      <c r="G26" s="18">
        <v>0</v>
      </c>
      <c r="H26" s="27">
        <f t="shared" si="0"/>
        <v>15</v>
      </c>
      <c r="I26" s="28">
        <f t="shared" si="0"/>
        <v>15088.75</v>
      </c>
    </row>
    <row r="27" spans="1:9" ht="22.5" customHeight="1" thickBot="1">
      <c r="A27" s="30">
        <v>23</v>
      </c>
      <c r="B27" s="11">
        <v>0</v>
      </c>
      <c r="C27" s="12">
        <v>0</v>
      </c>
      <c r="D27" s="23">
        <v>0</v>
      </c>
      <c r="E27" s="24">
        <v>0</v>
      </c>
      <c r="F27" s="17">
        <v>0</v>
      </c>
      <c r="G27" s="18">
        <v>0</v>
      </c>
      <c r="H27" s="27">
        <f t="shared" si="0"/>
        <v>0</v>
      </c>
      <c r="I27" s="28">
        <f t="shared" si="0"/>
        <v>0</v>
      </c>
    </row>
    <row r="28" spans="1:9" ht="22.5" customHeight="1" thickBot="1">
      <c r="A28" s="30">
        <v>24</v>
      </c>
      <c r="B28" s="11">
        <v>0</v>
      </c>
      <c r="C28" s="12">
        <v>0</v>
      </c>
      <c r="D28" s="23">
        <v>1</v>
      </c>
      <c r="E28" s="24">
        <v>14355</v>
      </c>
      <c r="F28" s="17">
        <v>0</v>
      </c>
      <c r="G28" s="18">
        <v>0</v>
      </c>
      <c r="H28" s="27">
        <f t="shared" si="0"/>
        <v>1</v>
      </c>
      <c r="I28" s="28">
        <f t="shared" si="0"/>
        <v>14355</v>
      </c>
    </row>
    <row r="29" spans="1:9" ht="22.5" customHeight="1" thickBot="1">
      <c r="A29" s="30">
        <v>25</v>
      </c>
      <c r="B29" s="11">
        <v>0</v>
      </c>
      <c r="C29" s="12">
        <v>0</v>
      </c>
      <c r="D29" s="23">
        <v>1</v>
      </c>
      <c r="E29" s="24">
        <v>25839</v>
      </c>
      <c r="F29" s="17">
        <v>0</v>
      </c>
      <c r="G29" s="18">
        <v>0</v>
      </c>
      <c r="H29" s="27">
        <f t="shared" si="0"/>
        <v>1</v>
      </c>
      <c r="I29" s="28">
        <f t="shared" si="0"/>
        <v>25839</v>
      </c>
    </row>
    <row r="30" spans="1:9" ht="22.5" customHeight="1" thickBot="1">
      <c r="A30" s="30">
        <v>26</v>
      </c>
      <c r="B30" s="11">
        <v>0</v>
      </c>
      <c r="C30" s="12">
        <v>0</v>
      </c>
      <c r="D30" s="23">
        <v>0</v>
      </c>
      <c r="E30" s="24">
        <v>0</v>
      </c>
      <c r="F30" s="17">
        <v>0</v>
      </c>
      <c r="G30" s="18">
        <v>0</v>
      </c>
      <c r="H30" s="27">
        <f t="shared" si="0"/>
        <v>0</v>
      </c>
      <c r="I30" s="28">
        <f t="shared" si="0"/>
        <v>0</v>
      </c>
    </row>
    <row r="31" spans="1:9" ht="22.5" customHeight="1" thickBot="1">
      <c r="A31" s="30">
        <v>27</v>
      </c>
      <c r="B31" s="11">
        <v>1</v>
      </c>
      <c r="C31" s="12">
        <v>500</v>
      </c>
      <c r="D31" s="23">
        <v>2</v>
      </c>
      <c r="E31" s="24">
        <v>5742</v>
      </c>
      <c r="F31" s="17">
        <v>0</v>
      </c>
      <c r="G31" s="18">
        <v>0</v>
      </c>
      <c r="H31" s="27">
        <f t="shared" si="0"/>
        <v>3</v>
      </c>
      <c r="I31" s="28">
        <f t="shared" si="0"/>
        <v>6242</v>
      </c>
    </row>
    <row r="32" spans="1:9" ht="22.5" customHeight="1" thickBot="1">
      <c r="A32" s="30">
        <v>28</v>
      </c>
      <c r="B32" s="11">
        <v>2</v>
      </c>
      <c r="C32" s="12">
        <v>4000</v>
      </c>
      <c r="D32" s="23">
        <v>0</v>
      </c>
      <c r="E32" s="24">
        <v>0</v>
      </c>
      <c r="F32" s="17">
        <v>1</v>
      </c>
      <c r="G32" s="18">
        <v>2370</v>
      </c>
      <c r="H32" s="27">
        <f t="shared" si="0"/>
        <v>3</v>
      </c>
      <c r="I32" s="28">
        <f t="shared" si="0"/>
        <v>6370</v>
      </c>
    </row>
    <row r="33" spans="1:9" ht="22.5" customHeight="1" thickBot="1">
      <c r="A33" s="30">
        <v>29</v>
      </c>
      <c r="B33" s="11">
        <v>1</v>
      </c>
      <c r="C33" s="12">
        <v>500</v>
      </c>
      <c r="D33" s="23">
        <v>1</v>
      </c>
      <c r="E33" s="24">
        <v>500</v>
      </c>
      <c r="F33" s="17">
        <v>0</v>
      </c>
      <c r="G33" s="18">
        <v>0</v>
      </c>
      <c r="H33" s="27">
        <f t="shared" si="0"/>
        <v>2</v>
      </c>
      <c r="I33" s="28">
        <f t="shared" si="0"/>
        <v>1000</v>
      </c>
    </row>
    <row r="34" spans="1:9" ht="22.5" customHeight="1" thickBot="1">
      <c r="A34" s="30">
        <v>30</v>
      </c>
      <c r="B34" s="11">
        <v>0</v>
      </c>
      <c r="C34" s="12">
        <v>0</v>
      </c>
      <c r="D34" s="23">
        <v>0</v>
      </c>
      <c r="E34" s="24">
        <v>0</v>
      </c>
      <c r="F34" s="17">
        <v>0</v>
      </c>
      <c r="G34" s="18">
        <v>0</v>
      </c>
      <c r="H34" s="27">
        <f t="shared" si="0"/>
        <v>0</v>
      </c>
      <c r="I34" s="28">
        <f t="shared" si="0"/>
        <v>0</v>
      </c>
    </row>
    <row r="35" spans="1:9" ht="22.5" customHeight="1" thickBot="1">
      <c r="A35" s="30">
        <v>31</v>
      </c>
      <c r="B35" s="11">
        <v>0</v>
      </c>
      <c r="C35" s="12">
        <v>0</v>
      </c>
      <c r="D35" s="23">
        <v>0</v>
      </c>
      <c r="E35" s="24">
        <v>0</v>
      </c>
      <c r="F35" s="17">
        <v>0</v>
      </c>
      <c r="G35" s="18">
        <v>0</v>
      </c>
      <c r="H35" s="27">
        <f t="shared" si="0"/>
        <v>0</v>
      </c>
      <c r="I35" s="28">
        <f t="shared" si="0"/>
        <v>0</v>
      </c>
    </row>
    <row r="36" spans="1:9" ht="24" customHeight="1" thickBot="1">
      <c r="A36" s="5" t="s">
        <v>8</v>
      </c>
      <c r="B36" s="5">
        <f aca="true" t="shared" si="1" ref="B36:I36">SUM(B5:B35)</f>
        <v>35</v>
      </c>
      <c r="C36" s="6">
        <f t="shared" si="1"/>
        <v>64530</v>
      </c>
      <c r="D36" s="5">
        <f t="shared" si="1"/>
        <v>36</v>
      </c>
      <c r="E36" s="6">
        <f t="shared" si="1"/>
        <v>168601.25</v>
      </c>
      <c r="F36" s="5">
        <f t="shared" si="1"/>
        <v>2</v>
      </c>
      <c r="G36" s="6">
        <f t="shared" si="1"/>
        <v>6370</v>
      </c>
      <c r="H36" s="5">
        <f t="shared" si="1"/>
        <v>73</v>
      </c>
      <c r="I36" s="6">
        <f t="shared" si="1"/>
        <v>239501.25</v>
      </c>
    </row>
    <row r="37" spans="1:9" ht="6.75" customHeight="1" thickBot="1">
      <c r="A37" s="2"/>
      <c r="B37" s="2"/>
      <c r="C37" s="3"/>
      <c r="D37" s="2"/>
      <c r="E37" s="3"/>
      <c r="F37" s="2"/>
      <c r="G37" s="3"/>
      <c r="H37" s="2"/>
      <c r="I37" s="3"/>
    </row>
    <row r="38" spans="1:9" ht="22.5" customHeight="1" thickTop="1">
      <c r="A38" s="61" t="s">
        <v>9</v>
      </c>
      <c r="B38" s="62"/>
      <c r="C38" s="62"/>
      <c r="D38" s="62"/>
      <c r="E38" s="62"/>
      <c r="F38" s="62"/>
      <c r="G38" s="62"/>
      <c r="H38" s="62"/>
      <c r="I38" s="63"/>
    </row>
    <row r="39" spans="1:9" ht="22.5" customHeight="1">
      <c r="A39" s="64" t="s">
        <v>10</v>
      </c>
      <c r="B39" s="66" t="s">
        <v>11</v>
      </c>
      <c r="C39" s="67"/>
      <c r="D39" s="66" t="s">
        <v>12</v>
      </c>
      <c r="E39" s="67"/>
      <c r="F39" s="66" t="s">
        <v>13</v>
      </c>
      <c r="G39" s="67"/>
      <c r="H39" s="66" t="s">
        <v>2</v>
      </c>
      <c r="I39" s="67"/>
    </row>
    <row r="40" spans="1:9" ht="22.5" customHeight="1">
      <c r="A40" s="65"/>
      <c r="B40" s="31" t="s">
        <v>6</v>
      </c>
      <c r="C40" s="32" t="s">
        <v>7</v>
      </c>
      <c r="D40" s="31" t="s">
        <v>6</v>
      </c>
      <c r="E40" s="32" t="s">
        <v>7</v>
      </c>
      <c r="F40" s="31" t="s">
        <v>6</v>
      </c>
      <c r="G40" s="32" t="s">
        <v>7</v>
      </c>
      <c r="H40" s="33" t="s">
        <v>6</v>
      </c>
      <c r="I40" s="34" t="s">
        <v>7</v>
      </c>
    </row>
    <row r="41" spans="1:9" ht="22.5" customHeight="1">
      <c r="A41" s="31" t="s">
        <v>14</v>
      </c>
      <c r="B41" s="31">
        <v>30</v>
      </c>
      <c r="C41" s="32">
        <v>137400</v>
      </c>
      <c r="D41" s="31">
        <v>30</v>
      </c>
      <c r="E41" s="32">
        <v>450000</v>
      </c>
      <c r="F41" s="31">
        <v>1</v>
      </c>
      <c r="G41" s="32">
        <v>13400</v>
      </c>
      <c r="H41" s="35">
        <f>B41+D41+F41</f>
        <v>61</v>
      </c>
      <c r="I41" s="36">
        <f>C41+E41+G41</f>
        <v>600800</v>
      </c>
    </row>
    <row r="42" spans="1:9" ht="22.5" customHeight="1">
      <c r="A42" s="31" t="s">
        <v>15</v>
      </c>
      <c r="B42" s="31">
        <f aca="true" t="shared" si="2" ref="B42:I42">B36</f>
        <v>35</v>
      </c>
      <c r="C42" s="32">
        <f t="shared" si="2"/>
        <v>64530</v>
      </c>
      <c r="D42" s="31">
        <f t="shared" si="2"/>
        <v>36</v>
      </c>
      <c r="E42" s="32">
        <f t="shared" si="2"/>
        <v>168601.25</v>
      </c>
      <c r="F42" s="31">
        <f t="shared" si="2"/>
        <v>2</v>
      </c>
      <c r="G42" s="32">
        <f t="shared" si="2"/>
        <v>6370</v>
      </c>
      <c r="H42" s="37">
        <f t="shared" si="2"/>
        <v>73</v>
      </c>
      <c r="I42" s="38">
        <f t="shared" si="2"/>
        <v>239501.25</v>
      </c>
    </row>
    <row r="43" spans="1:9" ht="22.5" customHeight="1">
      <c r="A43" s="52" t="s">
        <v>16</v>
      </c>
      <c r="B43" s="52">
        <f aca="true" t="shared" si="3" ref="B43:I43">B42-B41</f>
        <v>5</v>
      </c>
      <c r="C43" s="50">
        <f t="shared" si="3"/>
        <v>-72870</v>
      </c>
      <c r="D43" s="52">
        <f t="shared" si="3"/>
        <v>6</v>
      </c>
      <c r="E43" s="50">
        <f t="shared" si="3"/>
        <v>-281398.75</v>
      </c>
      <c r="F43" s="52">
        <f t="shared" si="3"/>
        <v>1</v>
      </c>
      <c r="G43" s="50">
        <f t="shared" si="3"/>
        <v>-7030</v>
      </c>
      <c r="H43" s="52">
        <f t="shared" si="3"/>
        <v>12</v>
      </c>
      <c r="I43" s="50">
        <f t="shared" si="3"/>
        <v>-361298.75</v>
      </c>
    </row>
    <row r="44" spans="1:9" ht="22.5" customHeight="1" thickBot="1">
      <c r="A44" s="53"/>
      <c r="B44" s="53"/>
      <c r="C44" s="51"/>
      <c r="D44" s="53"/>
      <c r="E44" s="51"/>
      <c r="F44" s="53"/>
      <c r="G44" s="51"/>
      <c r="H44" s="53"/>
      <c r="I44" s="51"/>
    </row>
    <row r="45" spans="1:9" ht="7.5" customHeight="1" thickBot="1" thickTop="1">
      <c r="A45" s="2"/>
      <c r="B45" s="2"/>
      <c r="C45" s="3"/>
      <c r="D45" s="2"/>
      <c r="E45" s="3"/>
      <c r="F45" s="2"/>
      <c r="G45" s="3"/>
      <c r="H45" s="2"/>
      <c r="I45" s="3"/>
    </row>
    <row r="46" spans="1:9" ht="22.5" customHeight="1" thickTop="1">
      <c r="A46" s="54" t="s">
        <v>18</v>
      </c>
      <c r="B46" s="55"/>
      <c r="C46" s="55"/>
      <c r="D46" s="55"/>
      <c r="E46" s="55"/>
      <c r="F46" s="55"/>
      <c r="G46" s="55"/>
      <c r="H46" s="55"/>
      <c r="I46" s="56"/>
    </row>
    <row r="47" spans="1:9" ht="22.5" customHeight="1">
      <c r="A47" s="57" t="s">
        <v>10</v>
      </c>
      <c r="B47" s="59" t="s">
        <v>11</v>
      </c>
      <c r="C47" s="60"/>
      <c r="D47" s="59" t="s">
        <v>12</v>
      </c>
      <c r="E47" s="60"/>
      <c r="F47" s="59" t="s">
        <v>13</v>
      </c>
      <c r="G47" s="60"/>
      <c r="H47" s="59" t="s">
        <v>2</v>
      </c>
      <c r="I47" s="60"/>
    </row>
    <row r="48" spans="1:9" ht="22.5" customHeight="1">
      <c r="A48" s="58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39" t="s">
        <v>6</v>
      </c>
      <c r="I48" s="40" t="s">
        <v>7</v>
      </c>
    </row>
    <row r="49" spans="1:9" ht="22.5" customHeight="1">
      <c r="A49" s="19" t="s">
        <v>14</v>
      </c>
      <c r="B49" s="19">
        <v>30</v>
      </c>
      <c r="C49" s="20">
        <v>137400</v>
      </c>
      <c r="D49" s="19">
        <v>30</v>
      </c>
      <c r="E49" s="20">
        <v>450000</v>
      </c>
      <c r="F49" s="19">
        <v>1</v>
      </c>
      <c r="G49" s="20">
        <v>13400</v>
      </c>
      <c r="H49" s="41">
        <f>B49+D49+F49</f>
        <v>61</v>
      </c>
      <c r="I49" s="42">
        <f>C49+E49+G49</f>
        <v>600800</v>
      </c>
    </row>
    <row r="50" spans="1:9" ht="22.5" customHeight="1">
      <c r="A50" s="19" t="s">
        <v>15</v>
      </c>
      <c r="B50" s="19">
        <f aca="true" t="shared" si="4" ref="B50:G50">B36</f>
        <v>35</v>
      </c>
      <c r="C50" s="20">
        <f t="shared" si="4"/>
        <v>64530</v>
      </c>
      <c r="D50" s="19">
        <f t="shared" si="4"/>
        <v>36</v>
      </c>
      <c r="E50" s="20">
        <f t="shared" si="4"/>
        <v>168601.25</v>
      </c>
      <c r="F50" s="19">
        <f t="shared" si="4"/>
        <v>2</v>
      </c>
      <c r="G50" s="20">
        <f t="shared" si="4"/>
        <v>6370</v>
      </c>
      <c r="H50" s="41">
        <f>B50+D50+F50</f>
        <v>73</v>
      </c>
      <c r="I50" s="42">
        <f>C50+E50+G50</f>
        <v>239501.25</v>
      </c>
    </row>
    <row r="51" spans="1:9" ht="22.5" customHeight="1">
      <c r="A51" s="48" t="s">
        <v>16</v>
      </c>
      <c r="B51" s="48">
        <f aca="true" t="shared" si="5" ref="B51:I51">B50-B49</f>
        <v>5</v>
      </c>
      <c r="C51" s="46">
        <f t="shared" si="5"/>
        <v>-72870</v>
      </c>
      <c r="D51" s="48">
        <f t="shared" si="5"/>
        <v>6</v>
      </c>
      <c r="E51" s="46">
        <f t="shared" si="5"/>
        <v>-281398.75</v>
      </c>
      <c r="F51" s="48">
        <f t="shared" si="5"/>
        <v>1</v>
      </c>
      <c r="G51" s="46">
        <f t="shared" si="5"/>
        <v>-7030</v>
      </c>
      <c r="H51" s="48">
        <f t="shared" si="5"/>
        <v>12</v>
      </c>
      <c r="I51" s="46">
        <f t="shared" si="5"/>
        <v>-361298.75</v>
      </c>
    </row>
    <row r="52" spans="1:9" ht="22.5" customHeight="1" thickBot="1">
      <c r="A52" s="49"/>
      <c r="B52" s="49"/>
      <c r="C52" s="47"/>
      <c r="D52" s="49"/>
      <c r="E52" s="47"/>
      <c r="F52" s="49"/>
      <c r="G52" s="47"/>
      <c r="H52" s="49"/>
      <c r="I52" s="47"/>
    </row>
    <row r="53" spans="1:9" ht="22.5" customHeight="1" thickTop="1">
      <c r="A53" s="45"/>
      <c r="B53" s="45"/>
      <c r="C53" s="45"/>
      <c r="D53" s="45"/>
      <c r="E53" s="3"/>
      <c r="F53" s="2"/>
      <c r="G53" s="3"/>
      <c r="H53" s="2"/>
      <c r="I53" s="3"/>
    </row>
    <row r="54" spans="1:9" ht="22.5" customHeight="1">
      <c r="A54" s="2"/>
      <c r="B54" s="2"/>
      <c r="C54" s="3"/>
      <c r="D54" s="2"/>
      <c r="E54" s="3"/>
      <c r="F54" s="2"/>
      <c r="G54" s="3"/>
      <c r="H54" s="2"/>
      <c r="I54" s="3"/>
    </row>
    <row r="55" spans="1:9" ht="22.5" customHeight="1">
      <c r="A55" s="2"/>
      <c r="B55" s="2"/>
      <c r="C55" s="3"/>
      <c r="D55" s="2"/>
      <c r="E55" s="3"/>
      <c r="F55" s="2"/>
      <c r="G55" s="3"/>
      <c r="H55" s="2"/>
      <c r="I55" s="3"/>
    </row>
    <row r="56" spans="1:9" ht="22.5" customHeight="1">
      <c r="A56" s="2"/>
      <c r="B56" s="2"/>
      <c r="C56" s="3"/>
      <c r="D56" s="2"/>
      <c r="E56" s="3"/>
      <c r="F56" s="2"/>
      <c r="G56" s="3"/>
      <c r="H56" s="2"/>
      <c r="I56" s="3"/>
    </row>
    <row r="57" spans="1:9" ht="22.5" customHeight="1">
      <c r="A57" s="2"/>
      <c r="B57" s="2"/>
      <c r="C57" s="3"/>
      <c r="D57" s="2"/>
      <c r="E57" s="3"/>
      <c r="F57" s="2"/>
      <c r="G57" s="3"/>
      <c r="H57" s="2"/>
      <c r="I57" s="3"/>
    </row>
    <row r="58" spans="1:9" ht="22.5" customHeight="1">
      <c r="A58" s="2"/>
      <c r="B58" s="2"/>
      <c r="C58" s="3"/>
      <c r="D58" s="2"/>
      <c r="E58" s="3"/>
      <c r="F58" s="2"/>
      <c r="G58" s="3"/>
      <c r="H58" s="2"/>
      <c r="I58" s="3"/>
    </row>
    <row r="59" spans="1:9" ht="21.75" customHeight="1">
      <c r="A59" s="2"/>
      <c r="B59" s="2"/>
      <c r="C59" s="3"/>
      <c r="D59" s="2"/>
      <c r="E59" s="3"/>
      <c r="F59" s="2"/>
      <c r="G59" s="3"/>
      <c r="H59" s="2"/>
      <c r="I59" s="3"/>
    </row>
    <row r="60" spans="1:9" ht="21.75" customHeight="1">
      <c r="A60" s="2"/>
      <c r="B60" s="2"/>
      <c r="C60" s="3"/>
      <c r="D60" s="2"/>
      <c r="E60" s="3"/>
      <c r="F60" s="2"/>
      <c r="G60" s="3"/>
      <c r="H60" s="2"/>
      <c r="I60" s="3"/>
    </row>
    <row r="61" spans="1:9" ht="21.75" customHeight="1">
      <c r="A61" s="2"/>
      <c r="B61" s="2"/>
      <c r="C61" s="3"/>
      <c r="D61" s="2"/>
      <c r="E61" s="3"/>
      <c r="F61" s="2"/>
      <c r="G61" s="3"/>
      <c r="H61" s="2"/>
      <c r="I61" s="3"/>
    </row>
    <row r="62" spans="1:9" ht="21.75" customHeight="1">
      <c r="A62" s="2"/>
      <c r="B62" s="2"/>
      <c r="C62" s="3"/>
      <c r="D62" s="2"/>
      <c r="E62" s="3"/>
      <c r="F62" s="2"/>
      <c r="G62" s="3"/>
      <c r="H62" s="2"/>
      <c r="I62" s="3"/>
    </row>
    <row r="63" spans="1:9" ht="21.75" customHeight="1">
      <c r="A63" s="2"/>
      <c r="B63" s="2"/>
      <c r="C63" s="3"/>
      <c r="D63" s="2"/>
      <c r="E63" s="3"/>
      <c r="F63" s="2"/>
      <c r="G63" s="3"/>
      <c r="H63" s="2"/>
      <c r="I63" s="3"/>
    </row>
    <row r="64" spans="1:9" ht="21.75" customHeight="1">
      <c r="A64" s="2"/>
      <c r="B64" s="2"/>
      <c r="C64" s="3"/>
      <c r="D64" s="2"/>
      <c r="E64" s="3"/>
      <c r="F64" s="2"/>
      <c r="G64" s="3"/>
      <c r="H64" s="2"/>
      <c r="I64" s="3"/>
    </row>
    <row r="65" spans="1:9" ht="21.75" customHeight="1">
      <c r="A65" s="2"/>
      <c r="B65" s="2"/>
      <c r="C65" s="3"/>
      <c r="D65" s="2"/>
      <c r="E65" s="3"/>
      <c r="F65" s="2"/>
      <c r="G65" s="3"/>
      <c r="H65" s="2"/>
      <c r="I65" s="3"/>
    </row>
    <row r="66" spans="1:9" ht="21.75" customHeight="1">
      <c r="A66" s="2"/>
      <c r="B66" s="2"/>
      <c r="C66" s="3"/>
      <c r="D66" s="2"/>
      <c r="E66" s="3"/>
      <c r="F66" s="2"/>
      <c r="G66" s="3"/>
      <c r="H66" s="2"/>
      <c r="I66" s="3"/>
    </row>
    <row r="67" spans="1:9" ht="21.75" customHeight="1">
      <c r="A67" s="2"/>
      <c r="B67" s="2"/>
      <c r="C67" s="3"/>
      <c r="D67" s="2"/>
      <c r="E67" s="3"/>
      <c r="F67" s="2"/>
      <c r="G67" s="3"/>
      <c r="H67" s="2"/>
      <c r="I67" s="3"/>
    </row>
    <row r="68" spans="1:9" ht="21.75" customHeight="1">
      <c r="A68" s="2"/>
      <c r="B68" s="2"/>
      <c r="C68" s="3"/>
      <c r="D68" s="2"/>
      <c r="E68" s="3"/>
      <c r="F68" s="2"/>
      <c r="G68" s="3"/>
      <c r="H68" s="2"/>
      <c r="I68" s="3"/>
    </row>
    <row r="69" spans="1:9" ht="21.75" customHeight="1">
      <c r="A69" s="2"/>
      <c r="B69" s="2"/>
      <c r="C69" s="3"/>
      <c r="D69" s="2"/>
      <c r="E69" s="3"/>
      <c r="F69" s="2"/>
      <c r="G69" s="3"/>
      <c r="H69" s="2"/>
      <c r="I69" s="3"/>
    </row>
    <row r="70" spans="1:9" ht="21.75" customHeight="1">
      <c r="A70" s="2"/>
      <c r="B70" s="2"/>
      <c r="C70" s="3"/>
      <c r="D70" s="2"/>
      <c r="E70" s="3"/>
      <c r="F70" s="2"/>
      <c r="G70" s="3"/>
      <c r="H70" s="2"/>
      <c r="I70" s="3"/>
    </row>
    <row r="71" spans="1:9" ht="21.75" customHeight="1">
      <c r="A71" s="2"/>
      <c r="B71" s="2"/>
      <c r="C71" s="3"/>
      <c r="D71" s="2"/>
      <c r="E71" s="3"/>
      <c r="F71" s="2"/>
      <c r="G71" s="3"/>
      <c r="H71" s="2"/>
      <c r="I71" s="3"/>
    </row>
    <row r="72" spans="1:9" ht="21.75" customHeight="1">
      <c r="A72" s="2"/>
      <c r="B72" s="2"/>
      <c r="C72" s="3"/>
      <c r="D72" s="2"/>
      <c r="E72" s="3"/>
      <c r="F72" s="2"/>
      <c r="G72" s="3"/>
      <c r="H72" s="2"/>
      <c r="I72" s="3"/>
    </row>
    <row r="73" spans="1:9" ht="21.75" customHeight="1">
      <c r="A73" s="2"/>
      <c r="B73" s="2"/>
      <c r="C73" s="3"/>
      <c r="D73" s="2"/>
      <c r="E73" s="3"/>
      <c r="F73" s="2"/>
      <c r="G73" s="3"/>
      <c r="H73" s="2"/>
      <c r="I73" s="3"/>
    </row>
  </sheetData>
  <sheetProtection/>
  <mergeCells count="37">
    <mergeCell ref="H39:I39"/>
    <mergeCell ref="A1:I1"/>
    <mergeCell ref="A2:I2"/>
    <mergeCell ref="A3:A4"/>
    <mergeCell ref="B3:C3"/>
    <mergeCell ref="D3:E3"/>
    <mergeCell ref="F3:G3"/>
    <mergeCell ref="H3:I3"/>
    <mergeCell ref="B43:B44"/>
    <mergeCell ref="C43:C44"/>
    <mergeCell ref="D43:D44"/>
    <mergeCell ref="E43:E44"/>
    <mergeCell ref="F43:F44"/>
    <mergeCell ref="A38:I38"/>
    <mergeCell ref="A39:A40"/>
    <mergeCell ref="B39:C39"/>
    <mergeCell ref="D39:E39"/>
    <mergeCell ref="F39:G39"/>
    <mergeCell ref="G43:G44"/>
    <mergeCell ref="H43:H44"/>
    <mergeCell ref="I43:I44"/>
    <mergeCell ref="A46:I46"/>
    <mergeCell ref="A47:A48"/>
    <mergeCell ref="B47:C47"/>
    <mergeCell ref="D47:E47"/>
    <mergeCell ref="F47:G47"/>
    <mergeCell ref="H47:I47"/>
    <mergeCell ref="A43:A4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D49" sqref="D49"/>
    </sheetView>
  </sheetViews>
  <sheetFormatPr defaultColWidth="9.140625" defaultRowHeight="21.75" customHeight="1"/>
  <cols>
    <col min="1" max="1" width="9.57421875" style="1" customWidth="1"/>
    <col min="2" max="2" width="12.00390625" style="1" customWidth="1"/>
    <col min="3" max="3" width="16.421875" style="4" customWidth="1"/>
    <col min="4" max="4" width="13.140625" style="1" customWidth="1"/>
    <col min="5" max="5" width="15.421875" style="4" customWidth="1"/>
    <col min="6" max="6" width="12.00390625" style="1" customWidth="1"/>
    <col min="7" max="7" width="15.00390625" style="4" customWidth="1"/>
    <col min="8" max="8" width="12.421875" style="1" customWidth="1"/>
    <col min="9" max="9" width="18.140625" style="4" customWidth="1"/>
    <col min="10" max="16384" width="9.00390625" style="1" customWidth="1"/>
  </cols>
  <sheetData>
    <row r="1" spans="1:9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69" t="s">
        <v>19</v>
      </c>
      <c r="B2" s="69"/>
      <c r="C2" s="69"/>
      <c r="D2" s="69"/>
      <c r="E2" s="69"/>
      <c r="F2" s="69"/>
      <c r="G2" s="69"/>
      <c r="H2" s="69"/>
      <c r="I2" s="69"/>
    </row>
    <row r="3" spans="1:9" ht="21.75" customHeight="1">
      <c r="A3" s="70" t="s">
        <v>1</v>
      </c>
      <c r="B3" s="72" t="s">
        <v>5</v>
      </c>
      <c r="C3" s="73"/>
      <c r="D3" s="59" t="s">
        <v>4</v>
      </c>
      <c r="E3" s="60"/>
      <c r="F3" s="74" t="s">
        <v>3</v>
      </c>
      <c r="G3" s="75"/>
      <c r="H3" s="76" t="s">
        <v>2</v>
      </c>
      <c r="I3" s="77"/>
    </row>
    <row r="4" spans="1:9" ht="21.75" customHeight="1">
      <c r="A4" s="71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25" t="s">
        <v>6</v>
      </c>
      <c r="I4" s="26" t="s">
        <v>7</v>
      </c>
    </row>
    <row r="5" spans="1:9" ht="22.5" customHeight="1" thickBot="1">
      <c r="A5" s="29">
        <v>1</v>
      </c>
      <c r="B5" s="9">
        <v>0</v>
      </c>
      <c r="C5" s="10">
        <v>0</v>
      </c>
      <c r="D5" s="21">
        <v>2</v>
      </c>
      <c r="E5" s="22">
        <v>35887.5</v>
      </c>
      <c r="F5" s="15">
        <v>0</v>
      </c>
      <c r="G5" s="16">
        <v>0</v>
      </c>
      <c r="H5" s="43">
        <f aca="true" t="shared" si="0" ref="H5:I34">B5+D5+F5</f>
        <v>2</v>
      </c>
      <c r="I5" s="44">
        <f t="shared" si="0"/>
        <v>35887.5</v>
      </c>
    </row>
    <row r="6" spans="1:9" ht="22.5" customHeight="1" thickBot="1">
      <c r="A6" s="30">
        <v>2</v>
      </c>
      <c r="B6" s="11">
        <v>0</v>
      </c>
      <c r="C6" s="12">
        <v>0</v>
      </c>
      <c r="D6" s="23">
        <v>1</v>
      </c>
      <c r="E6" s="24">
        <v>3588.75</v>
      </c>
      <c r="F6" s="17">
        <v>0</v>
      </c>
      <c r="G6" s="18">
        <v>0</v>
      </c>
      <c r="H6" s="43">
        <f t="shared" si="0"/>
        <v>1</v>
      </c>
      <c r="I6" s="44">
        <f t="shared" si="0"/>
        <v>3588.75</v>
      </c>
    </row>
    <row r="7" spans="1:9" ht="22.5" customHeight="1" thickBot="1">
      <c r="A7" s="30">
        <v>3</v>
      </c>
      <c r="B7" s="11">
        <v>0</v>
      </c>
      <c r="C7" s="12">
        <v>0</v>
      </c>
      <c r="D7" s="23">
        <v>0</v>
      </c>
      <c r="E7" s="24">
        <v>0</v>
      </c>
      <c r="F7" s="17">
        <v>0</v>
      </c>
      <c r="G7" s="18">
        <v>0</v>
      </c>
      <c r="H7" s="43">
        <f t="shared" si="0"/>
        <v>0</v>
      </c>
      <c r="I7" s="44">
        <f t="shared" si="0"/>
        <v>0</v>
      </c>
    </row>
    <row r="8" spans="1:9" ht="22.5" customHeight="1" thickBot="1">
      <c r="A8" s="30">
        <v>4</v>
      </c>
      <c r="B8" s="11">
        <v>0</v>
      </c>
      <c r="C8" s="12">
        <v>0</v>
      </c>
      <c r="D8" s="23">
        <v>1</v>
      </c>
      <c r="E8" s="24">
        <v>1435.5</v>
      </c>
      <c r="F8" s="17">
        <v>0</v>
      </c>
      <c r="G8" s="18">
        <v>0</v>
      </c>
      <c r="H8" s="43">
        <f t="shared" si="0"/>
        <v>1</v>
      </c>
      <c r="I8" s="44">
        <f t="shared" si="0"/>
        <v>1435.5</v>
      </c>
    </row>
    <row r="9" spans="1:9" ht="22.5" customHeight="1" thickBot="1">
      <c r="A9" s="30">
        <v>5</v>
      </c>
      <c r="B9" s="11">
        <v>1</v>
      </c>
      <c r="C9" s="12">
        <v>3000</v>
      </c>
      <c r="D9" s="23">
        <v>1</v>
      </c>
      <c r="E9" s="24">
        <v>12201.75</v>
      </c>
      <c r="F9" s="17">
        <v>0</v>
      </c>
      <c r="G9" s="18">
        <v>0</v>
      </c>
      <c r="H9" s="43">
        <f t="shared" si="0"/>
        <v>2</v>
      </c>
      <c r="I9" s="44">
        <f t="shared" si="0"/>
        <v>15201.75</v>
      </c>
    </row>
    <row r="10" spans="1:9" ht="22.5" customHeight="1" thickBot="1">
      <c r="A10" s="30">
        <v>6</v>
      </c>
      <c r="B10" s="11">
        <v>3</v>
      </c>
      <c r="C10" s="12">
        <v>2500</v>
      </c>
      <c r="D10" s="23">
        <v>1</v>
      </c>
      <c r="E10" s="24">
        <v>500</v>
      </c>
      <c r="F10" s="17">
        <v>0</v>
      </c>
      <c r="G10" s="18">
        <v>0</v>
      </c>
      <c r="H10" s="43">
        <f t="shared" si="0"/>
        <v>4</v>
      </c>
      <c r="I10" s="44">
        <f t="shared" si="0"/>
        <v>3000</v>
      </c>
    </row>
    <row r="11" spans="1:9" ht="22.5" customHeight="1" thickBot="1">
      <c r="A11" s="30">
        <v>7</v>
      </c>
      <c r="B11" s="11">
        <v>2</v>
      </c>
      <c r="C11" s="12">
        <v>3500</v>
      </c>
      <c r="D11" s="23">
        <v>1</v>
      </c>
      <c r="E11" s="24">
        <v>7177.5</v>
      </c>
      <c r="F11" s="17">
        <v>0</v>
      </c>
      <c r="G11" s="18">
        <v>0</v>
      </c>
      <c r="H11" s="27">
        <f t="shared" si="0"/>
        <v>3</v>
      </c>
      <c r="I11" s="28">
        <f t="shared" si="0"/>
        <v>10677.5</v>
      </c>
    </row>
    <row r="12" spans="1:9" ht="22.5" customHeight="1" thickBot="1">
      <c r="A12" s="30">
        <v>8</v>
      </c>
      <c r="B12" s="11">
        <v>0</v>
      </c>
      <c r="C12" s="12">
        <v>0</v>
      </c>
      <c r="D12" s="23">
        <v>1</v>
      </c>
      <c r="E12" s="24">
        <v>19140</v>
      </c>
      <c r="F12" s="17">
        <v>0</v>
      </c>
      <c r="G12" s="18">
        <v>0</v>
      </c>
      <c r="H12" s="27">
        <f t="shared" si="0"/>
        <v>1</v>
      </c>
      <c r="I12" s="28">
        <f t="shared" si="0"/>
        <v>19140</v>
      </c>
    </row>
    <row r="13" spans="1:9" ht="22.5" customHeight="1" thickBot="1">
      <c r="A13" s="30">
        <v>9</v>
      </c>
      <c r="B13" s="11">
        <v>0</v>
      </c>
      <c r="C13" s="12">
        <v>0</v>
      </c>
      <c r="D13" s="23">
        <v>3</v>
      </c>
      <c r="E13" s="24">
        <v>47850</v>
      </c>
      <c r="F13" s="17">
        <v>0</v>
      </c>
      <c r="G13" s="18">
        <v>0</v>
      </c>
      <c r="H13" s="27">
        <f t="shared" si="0"/>
        <v>3</v>
      </c>
      <c r="I13" s="28">
        <f t="shared" si="0"/>
        <v>47850</v>
      </c>
    </row>
    <row r="14" spans="1:9" ht="22.5" customHeight="1" thickBot="1">
      <c r="A14" s="30">
        <v>10</v>
      </c>
      <c r="B14" s="11">
        <v>11</v>
      </c>
      <c r="C14" s="12">
        <v>8500</v>
      </c>
      <c r="D14" s="23">
        <v>4</v>
      </c>
      <c r="E14" s="24">
        <v>2000</v>
      </c>
      <c r="F14" s="17">
        <v>0</v>
      </c>
      <c r="G14" s="18">
        <v>0</v>
      </c>
      <c r="H14" s="27">
        <f t="shared" si="0"/>
        <v>15</v>
      </c>
      <c r="I14" s="28">
        <f t="shared" si="0"/>
        <v>10500</v>
      </c>
    </row>
    <row r="15" spans="1:9" ht="22.5" customHeight="1" thickBot="1">
      <c r="A15" s="30">
        <v>11</v>
      </c>
      <c r="B15" s="11">
        <v>7</v>
      </c>
      <c r="C15" s="12">
        <v>4000</v>
      </c>
      <c r="D15" s="23">
        <v>2</v>
      </c>
      <c r="E15" s="24">
        <v>1935.5</v>
      </c>
      <c r="F15" s="17">
        <v>0</v>
      </c>
      <c r="G15" s="18">
        <v>0</v>
      </c>
      <c r="H15" s="27">
        <f t="shared" si="0"/>
        <v>9</v>
      </c>
      <c r="I15" s="28">
        <f t="shared" si="0"/>
        <v>5935.5</v>
      </c>
    </row>
    <row r="16" spans="1:9" ht="22.5" customHeight="1" thickBot="1">
      <c r="A16" s="30">
        <v>12</v>
      </c>
      <c r="B16" s="11">
        <v>7</v>
      </c>
      <c r="C16" s="12">
        <v>15000</v>
      </c>
      <c r="D16" s="23">
        <v>0</v>
      </c>
      <c r="E16" s="24">
        <v>0</v>
      </c>
      <c r="F16" s="17">
        <v>0</v>
      </c>
      <c r="G16" s="18">
        <v>0</v>
      </c>
      <c r="H16" s="27">
        <f t="shared" si="0"/>
        <v>7</v>
      </c>
      <c r="I16" s="28">
        <f t="shared" si="0"/>
        <v>15000</v>
      </c>
    </row>
    <row r="17" spans="1:9" ht="22.5" customHeight="1" thickBot="1">
      <c r="A17" s="30">
        <v>13</v>
      </c>
      <c r="B17" s="11">
        <v>0</v>
      </c>
      <c r="C17" s="12">
        <v>0</v>
      </c>
      <c r="D17" s="23">
        <v>0</v>
      </c>
      <c r="E17" s="24">
        <v>0</v>
      </c>
      <c r="F17" s="17">
        <v>0</v>
      </c>
      <c r="G17" s="18">
        <v>0</v>
      </c>
      <c r="H17" s="27">
        <f t="shared" si="0"/>
        <v>0</v>
      </c>
      <c r="I17" s="28">
        <f t="shared" si="0"/>
        <v>0</v>
      </c>
    </row>
    <row r="18" spans="1:9" ht="22.5" customHeight="1" thickBot="1">
      <c r="A18" s="30">
        <v>14</v>
      </c>
      <c r="B18" s="11">
        <v>1</v>
      </c>
      <c r="C18" s="12">
        <v>3000</v>
      </c>
      <c r="D18" s="23">
        <v>0</v>
      </c>
      <c r="E18" s="24">
        <v>0</v>
      </c>
      <c r="F18" s="17">
        <v>0</v>
      </c>
      <c r="G18" s="18">
        <v>0</v>
      </c>
      <c r="H18" s="27">
        <f t="shared" si="0"/>
        <v>1</v>
      </c>
      <c r="I18" s="28">
        <f t="shared" si="0"/>
        <v>3000</v>
      </c>
    </row>
    <row r="19" spans="1:9" ht="22.5" customHeight="1" thickBot="1">
      <c r="A19" s="30">
        <v>15</v>
      </c>
      <c r="B19" s="11">
        <v>0</v>
      </c>
      <c r="C19" s="12">
        <v>0</v>
      </c>
      <c r="D19" s="23">
        <v>2</v>
      </c>
      <c r="E19" s="24">
        <v>38280</v>
      </c>
      <c r="F19" s="17">
        <v>0</v>
      </c>
      <c r="G19" s="18">
        <v>0</v>
      </c>
      <c r="H19" s="27">
        <f t="shared" si="0"/>
        <v>2</v>
      </c>
      <c r="I19" s="28">
        <f t="shared" si="0"/>
        <v>38280</v>
      </c>
    </row>
    <row r="20" spans="1:9" ht="22.5" customHeight="1" thickBot="1">
      <c r="A20" s="30">
        <v>16</v>
      </c>
      <c r="B20" s="11">
        <v>0</v>
      </c>
      <c r="C20" s="12">
        <v>0</v>
      </c>
      <c r="D20" s="23">
        <v>1</v>
      </c>
      <c r="E20" s="24">
        <v>14355</v>
      </c>
      <c r="F20" s="17">
        <v>0</v>
      </c>
      <c r="G20" s="18">
        <v>0</v>
      </c>
      <c r="H20" s="27">
        <f t="shared" si="0"/>
        <v>1</v>
      </c>
      <c r="I20" s="28">
        <f t="shared" si="0"/>
        <v>14355</v>
      </c>
    </row>
    <row r="21" spans="1:9" ht="22.5" customHeight="1" thickBot="1">
      <c r="A21" s="30">
        <v>17</v>
      </c>
      <c r="B21" s="11">
        <v>0</v>
      </c>
      <c r="C21" s="12">
        <v>0</v>
      </c>
      <c r="D21" s="23">
        <v>0</v>
      </c>
      <c r="E21" s="24">
        <v>0</v>
      </c>
      <c r="F21" s="17">
        <v>0</v>
      </c>
      <c r="G21" s="18">
        <v>0</v>
      </c>
      <c r="H21" s="27">
        <f t="shared" si="0"/>
        <v>0</v>
      </c>
      <c r="I21" s="28">
        <f t="shared" si="0"/>
        <v>0</v>
      </c>
    </row>
    <row r="22" spans="1:9" ht="22.5" customHeight="1" thickBot="1">
      <c r="A22" s="30">
        <v>18</v>
      </c>
      <c r="B22" s="11">
        <v>2</v>
      </c>
      <c r="C22" s="12">
        <v>2500</v>
      </c>
      <c r="D22" s="23">
        <v>1</v>
      </c>
      <c r="E22" s="24">
        <v>500</v>
      </c>
      <c r="F22" s="17">
        <v>0</v>
      </c>
      <c r="G22" s="18">
        <v>0</v>
      </c>
      <c r="H22" s="27">
        <f t="shared" si="0"/>
        <v>3</v>
      </c>
      <c r="I22" s="28">
        <f t="shared" si="0"/>
        <v>3000</v>
      </c>
    </row>
    <row r="23" spans="1:9" ht="22.5" customHeight="1" thickBot="1">
      <c r="A23" s="30">
        <v>19</v>
      </c>
      <c r="B23" s="11">
        <v>9</v>
      </c>
      <c r="C23" s="12">
        <v>16000</v>
      </c>
      <c r="D23" s="23">
        <v>2</v>
      </c>
      <c r="E23" s="24">
        <v>5524.25</v>
      </c>
      <c r="F23" s="17">
        <v>0</v>
      </c>
      <c r="G23" s="18">
        <v>0</v>
      </c>
      <c r="H23" s="27">
        <f t="shared" si="0"/>
        <v>11</v>
      </c>
      <c r="I23" s="28">
        <f t="shared" si="0"/>
        <v>21524.25</v>
      </c>
    </row>
    <row r="24" spans="1:9" ht="22.5" customHeight="1" thickBot="1">
      <c r="A24" s="30">
        <v>20</v>
      </c>
      <c r="B24" s="11">
        <v>4</v>
      </c>
      <c r="C24" s="12">
        <v>12000</v>
      </c>
      <c r="D24" s="23">
        <v>2</v>
      </c>
      <c r="E24" s="24">
        <v>1000</v>
      </c>
      <c r="F24" s="17">
        <v>0</v>
      </c>
      <c r="G24" s="18">
        <v>0</v>
      </c>
      <c r="H24" s="27">
        <f t="shared" si="0"/>
        <v>6</v>
      </c>
      <c r="I24" s="28">
        <f t="shared" si="0"/>
        <v>13000</v>
      </c>
    </row>
    <row r="25" spans="1:9" ht="22.5" customHeight="1" thickBot="1">
      <c r="A25" s="30">
        <v>21</v>
      </c>
      <c r="B25" s="11">
        <v>1</v>
      </c>
      <c r="C25" s="12">
        <v>500</v>
      </c>
      <c r="D25" s="23">
        <v>2</v>
      </c>
      <c r="E25" s="24">
        <v>35887.5</v>
      </c>
      <c r="F25" s="17">
        <v>0</v>
      </c>
      <c r="G25" s="18">
        <v>0</v>
      </c>
      <c r="H25" s="27">
        <f t="shared" si="0"/>
        <v>3</v>
      </c>
      <c r="I25" s="28">
        <f t="shared" si="0"/>
        <v>36387.5</v>
      </c>
    </row>
    <row r="26" spans="1:9" ht="22.5" customHeight="1" thickBot="1">
      <c r="A26" s="30">
        <v>22</v>
      </c>
      <c r="B26" s="11">
        <v>0</v>
      </c>
      <c r="C26" s="12">
        <v>0</v>
      </c>
      <c r="D26" s="23">
        <v>0</v>
      </c>
      <c r="E26" s="24">
        <v>0</v>
      </c>
      <c r="F26" s="17">
        <v>0</v>
      </c>
      <c r="G26" s="18">
        <v>0</v>
      </c>
      <c r="H26" s="27">
        <f t="shared" si="0"/>
        <v>0</v>
      </c>
      <c r="I26" s="28">
        <f t="shared" si="0"/>
        <v>0</v>
      </c>
    </row>
    <row r="27" spans="1:9" ht="22.5" customHeight="1" thickBot="1">
      <c r="A27" s="30">
        <v>23</v>
      </c>
      <c r="B27" s="11">
        <v>0</v>
      </c>
      <c r="C27" s="12">
        <v>0</v>
      </c>
      <c r="D27" s="23">
        <v>0</v>
      </c>
      <c r="E27" s="24">
        <v>0</v>
      </c>
      <c r="F27" s="17">
        <v>0</v>
      </c>
      <c r="G27" s="18">
        <v>0</v>
      </c>
      <c r="H27" s="27">
        <f t="shared" si="0"/>
        <v>0</v>
      </c>
      <c r="I27" s="28">
        <f t="shared" si="0"/>
        <v>0</v>
      </c>
    </row>
    <row r="28" spans="1:9" ht="22.5" customHeight="1" thickBot="1">
      <c r="A28" s="30">
        <v>24</v>
      </c>
      <c r="B28" s="11">
        <v>2</v>
      </c>
      <c r="C28" s="12">
        <v>4000</v>
      </c>
      <c r="D28" s="23">
        <v>1</v>
      </c>
      <c r="E28" s="24">
        <v>2153.25</v>
      </c>
      <c r="F28" s="17">
        <v>0</v>
      </c>
      <c r="G28" s="18">
        <v>0</v>
      </c>
      <c r="H28" s="27">
        <f t="shared" si="0"/>
        <v>3</v>
      </c>
      <c r="I28" s="28">
        <f t="shared" si="0"/>
        <v>6153.25</v>
      </c>
    </row>
    <row r="29" spans="1:9" ht="22.5" customHeight="1" thickBot="1">
      <c r="A29" s="30">
        <v>25</v>
      </c>
      <c r="B29" s="11">
        <v>1</v>
      </c>
      <c r="C29" s="12">
        <v>3000</v>
      </c>
      <c r="D29" s="23">
        <v>0</v>
      </c>
      <c r="E29" s="24">
        <v>0</v>
      </c>
      <c r="F29" s="17">
        <v>0</v>
      </c>
      <c r="G29" s="18">
        <v>0</v>
      </c>
      <c r="H29" s="27">
        <f t="shared" si="0"/>
        <v>1</v>
      </c>
      <c r="I29" s="28">
        <f t="shared" si="0"/>
        <v>3000</v>
      </c>
    </row>
    <row r="30" spans="1:9" ht="22.5" customHeight="1" thickBot="1">
      <c r="A30" s="30">
        <v>26</v>
      </c>
      <c r="B30" s="11">
        <v>0</v>
      </c>
      <c r="C30" s="12">
        <v>0</v>
      </c>
      <c r="D30" s="23">
        <v>0</v>
      </c>
      <c r="E30" s="24">
        <v>0</v>
      </c>
      <c r="F30" s="17">
        <v>0</v>
      </c>
      <c r="G30" s="18">
        <v>0</v>
      </c>
      <c r="H30" s="27">
        <f t="shared" si="0"/>
        <v>0</v>
      </c>
      <c r="I30" s="28">
        <f t="shared" si="0"/>
        <v>0</v>
      </c>
    </row>
    <row r="31" spans="1:9" ht="22.5" customHeight="1" thickBot="1">
      <c r="A31" s="30">
        <v>27</v>
      </c>
      <c r="B31" s="11">
        <v>0</v>
      </c>
      <c r="C31" s="12">
        <v>0</v>
      </c>
      <c r="D31" s="23">
        <v>0</v>
      </c>
      <c r="E31" s="24">
        <v>0</v>
      </c>
      <c r="F31" s="17">
        <v>0</v>
      </c>
      <c r="G31" s="18">
        <v>0</v>
      </c>
      <c r="H31" s="27">
        <f t="shared" si="0"/>
        <v>0</v>
      </c>
      <c r="I31" s="28">
        <f t="shared" si="0"/>
        <v>0</v>
      </c>
    </row>
    <row r="32" spans="1:9" ht="22.5" customHeight="1" thickBot="1">
      <c r="A32" s="30">
        <v>28</v>
      </c>
      <c r="B32" s="11">
        <v>0</v>
      </c>
      <c r="C32" s="12">
        <v>0</v>
      </c>
      <c r="D32" s="23">
        <v>0</v>
      </c>
      <c r="E32" s="24">
        <v>0</v>
      </c>
      <c r="F32" s="17">
        <v>0</v>
      </c>
      <c r="G32" s="18">
        <v>0</v>
      </c>
      <c r="H32" s="27">
        <f t="shared" si="0"/>
        <v>0</v>
      </c>
      <c r="I32" s="28">
        <f t="shared" si="0"/>
        <v>0</v>
      </c>
    </row>
    <row r="33" spans="1:9" ht="22.5" customHeight="1" thickBot="1">
      <c r="A33" s="30">
        <v>29</v>
      </c>
      <c r="B33" s="11">
        <v>0</v>
      </c>
      <c r="C33" s="12">
        <v>0</v>
      </c>
      <c r="D33" s="23">
        <v>0</v>
      </c>
      <c r="E33" s="24">
        <v>0</v>
      </c>
      <c r="F33" s="17">
        <v>0</v>
      </c>
      <c r="G33" s="18">
        <v>0</v>
      </c>
      <c r="H33" s="27">
        <f t="shared" si="0"/>
        <v>0</v>
      </c>
      <c r="I33" s="28">
        <f t="shared" si="0"/>
        <v>0</v>
      </c>
    </row>
    <row r="34" spans="1:9" ht="22.5" customHeight="1" thickBot="1">
      <c r="A34" s="30">
        <v>30</v>
      </c>
      <c r="B34" s="11">
        <v>0</v>
      </c>
      <c r="C34" s="12">
        <v>0</v>
      </c>
      <c r="D34" s="23">
        <v>0</v>
      </c>
      <c r="E34" s="24">
        <v>0</v>
      </c>
      <c r="F34" s="17">
        <v>0</v>
      </c>
      <c r="G34" s="18">
        <v>0</v>
      </c>
      <c r="H34" s="27">
        <f t="shared" si="0"/>
        <v>0</v>
      </c>
      <c r="I34" s="28">
        <f t="shared" si="0"/>
        <v>0</v>
      </c>
    </row>
    <row r="35" spans="1:9" ht="22.5" customHeight="1" thickBot="1">
      <c r="A35" s="30"/>
      <c r="B35" s="11"/>
      <c r="C35" s="12"/>
      <c r="D35" s="23"/>
      <c r="E35" s="24"/>
      <c r="F35" s="17"/>
      <c r="G35" s="18"/>
      <c r="H35" s="27"/>
      <c r="I35" s="28"/>
    </row>
    <row r="36" spans="1:9" ht="24" customHeight="1" thickBot="1">
      <c r="A36" s="5" t="s">
        <v>8</v>
      </c>
      <c r="B36" s="5">
        <f aca="true" t="shared" si="1" ref="B36:I36">SUM(B5:B35)</f>
        <v>51</v>
      </c>
      <c r="C36" s="6">
        <f t="shared" si="1"/>
        <v>77500</v>
      </c>
      <c r="D36" s="5">
        <f t="shared" si="1"/>
        <v>28</v>
      </c>
      <c r="E36" s="6">
        <f t="shared" si="1"/>
        <v>229416.5</v>
      </c>
      <c r="F36" s="5">
        <f t="shared" si="1"/>
        <v>0</v>
      </c>
      <c r="G36" s="6">
        <f t="shared" si="1"/>
        <v>0</v>
      </c>
      <c r="H36" s="5">
        <f t="shared" si="1"/>
        <v>79</v>
      </c>
      <c r="I36" s="6">
        <f t="shared" si="1"/>
        <v>306916.5</v>
      </c>
    </row>
    <row r="37" spans="1:9" ht="6.75" customHeight="1" thickBot="1">
      <c r="A37" s="2"/>
      <c r="B37" s="2"/>
      <c r="C37" s="3"/>
      <c r="D37" s="2"/>
      <c r="E37" s="3"/>
      <c r="F37" s="2"/>
      <c r="G37" s="3"/>
      <c r="H37" s="2"/>
      <c r="I37" s="3"/>
    </row>
    <row r="38" spans="1:9" ht="22.5" customHeight="1" thickTop="1">
      <c r="A38" s="61" t="s">
        <v>9</v>
      </c>
      <c r="B38" s="62"/>
      <c r="C38" s="62"/>
      <c r="D38" s="62"/>
      <c r="E38" s="62"/>
      <c r="F38" s="62"/>
      <c r="G38" s="62"/>
      <c r="H38" s="62"/>
      <c r="I38" s="63"/>
    </row>
    <row r="39" spans="1:9" ht="22.5" customHeight="1">
      <c r="A39" s="64" t="s">
        <v>10</v>
      </c>
      <c r="B39" s="66" t="s">
        <v>11</v>
      </c>
      <c r="C39" s="67"/>
      <c r="D39" s="66" t="s">
        <v>12</v>
      </c>
      <c r="E39" s="67"/>
      <c r="F39" s="66" t="s">
        <v>13</v>
      </c>
      <c r="G39" s="67"/>
      <c r="H39" s="66" t="s">
        <v>2</v>
      </c>
      <c r="I39" s="67"/>
    </row>
    <row r="40" spans="1:9" ht="22.5" customHeight="1">
      <c r="A40" s="65"/>
      <c r="B40" s="31" t="s">
        <v>6</v>
      </c>
      <c r="C40" s="32" t="s">
        <v>7</v>
      </c>
      <c r="D40" s="31" t="s">
        <v>6</v>
      </c>
      <c r="E40" s="32" t="s">
        <v>7</v>
      </c>
      <c r="F40" s="31" t="s">
        <v>6</v>
      </c>
      <c r="G40" s="32" t="s">
        <v>7</v>
      </c>
      <c r="H40" s="33" t="s">
        <v>6</v>
      </c>
      <c r="I40" s="34" t="s">
        <v>7</v>
      </c>
    </row>
    <row r="41" spans="1:9" ht="22.5" customHeight="1">
      <c r="A41" s="31" t="s">
        <v>14</v>
      </c>
      <c r="B41" s="31">
        <v>30</v>
      </c>
      <c r="C41" s="32">
        <v>137400</v>
      </c>
      <c r="D41" s="31">
        <v>26</v>
      </c>
      <c r="E41" s="32">
        <v>400000</v>
      </c>
      <c r="F41" s="31">
        <v>1</v>
      </c>
      <c r="G41" s="32">
        <v>13400</v>
      </c>
      <c r="H41" s="35">
        <f>B41+D41+F41</f>
        <v>57</v>
      </c>
      <c r="I41" s="36">
        <f>C41+E41+G41</f>
        <v>550800</v>
      </c>
    </row>
    <row r="42" spans="1:9" ht="22.5" customHeight="1">
      <c r="A42" s="31" t="s">
        <v>15</v>
      </c>
      <c r="B42" s="31">
        <f aca="true" t="shared" si="2" ref="B42:I42">B36</f>
        <v>51</v>
      </c>
      <c r="C42" s="32">
        <f t="shared" si="2"/>
        <v>77500</v>
      </c>
      <c r="D42" s="31">
        <f t="shared" si="2"/>
        <v>28</v>
      </c>
      <c r="E42" s="32">
        <f t="shared" si="2"/>
        <v>229416.5</v>
      </c>
      <c r="F42" s="31">
        <f t="shared" si="2"/>
        <v>0</v>
      </c>
      <c r="G42" s="32">
        <f t="shared" si="2"/>
        <v>0</v>
      </c>
      <c r="H42" s="37">
        <f t="shared" si="2"/>
        <v>79</v>
      </c>
      <c r="I42" s="38">
        <f t="shared" si="2"/>
        <v>306916.5</v>
      </c>
    </row>
    <row r="43" spans="1:9" ht="22.5" customHeight="1">
      <c r="A43" s="52" t="s">
        <v>16</v>
      </c>
      <c r="B43" s="52">
        <f aca="true" t="shared" si="3" ref="B43:I43">B42-B41</f>
        <v>21</v>
      </c>
      <c r="C43" s="50">
        <f t="shared" si="3"/>
        <v>-59900</v>
      </c>
      <c r="D43" s="52">
        <f t="shared" si="3"/>
        <v>2</v>
      </c>
      <c r="E43" s="50">
        <f t="shared" si="3"/>
        <v>-170583.5</v>
      </c>
      <c r="F43" s="52">
        <f t="shared" si="3"/>
        <v>-1</v>
      </c>
      <c r="G43" s="50">
        <f t="shared" si="3"/>
        <v>-13400</v>
      </c>
      <c r="H43" s="52">
        <f t="shared" si="3"/>
        <v>22</v>
      </c>
      <c r="I43" s="50">
        <f t="shared" si="3"/>
        <v>-243883.5</v>
      </c>
    </row>
    <row r="44" spans="1:9" ht="22.5" customHeight="1" thickBot="1">
      <c r="A44" s="53"/>
      <c r="B44" s="53"/>
      <c r="C44" s="51"/>
      <c r="D44" s="53"/>
      <c r="E44" s="51"/>
      <c r="F44" s="53"/>
      <c r="G44" s="51"/>
      <c r="H44" s="53"/>
      <c r="I44" s="51"/>
    </row>
    <row r="45" spans="1:9" ht="7.5" customHeight="1" thickBot="1" thickTop="1">
      <c r="A45" s="2"/>
      <c r="B45" s="2"/>
      <c r="C45" s="3"/>
      <c r="D45" s="2"/>
      <c r="E45" s="3"/>
      <c r="F45" s="2"/>
      <c r="G45" s="3"/>
      <c r="H45" s="2"/>
      <c r="I45" s="3"/>
    </row>
    <row r="46" spans="1:9" ht="22.5" customHeight="1" thickTop="1">
      <c r="A46" s="54" t="s">
        <v>18</v>
      </c>
      <c r="B46" s="55"/>
      <c r="C46" s="55"/>
      <c r="D46" s="55"/>
      <c r="E46" s="55"/>
      <c r="F46" s="55"/>
      <c r="G46" s="55"/>
      <c r="H46" s="55"/>
      <c r="I46" s="56"/>
    </row>
    <row r="47" spans="1:9" ht="22.5" customHeight="1">
      <c r="A47" s="57" t="s">
        <v>10</v>
      </c>
      <c r="B47" s="59" t="s">
        <v>11</v>
      </c>
      <c r="C47" s="60"/>
      <c r="D47" s="59" t="s">
        <v>12</v>
      </c>
      <c r="E47" s="60"/>
      <c r="F47" s="59" t="s">
        <v>13</v>
      </c>
      <c r="G47" s="60"/>
      <c r="H47" s="59" t="s">
        <v>2</v>
      </c>
      <c r="I47" s="60"/>
    </row>
    <row r="48" spans="1:9" ht="22.5" customHeight="1">
      <c r="A48" s="58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39" t="s">
        <v>6</v>
      </c>
      <c r="I48" s="40" t="s">
        <v>7</v>
      </c>
    </row>
    <row r="49" spans="1:9" ht="22.5" customHeight="1">
      <c r="A49" s="19" t="s">
        <v>14</v>
      </c>
      <c r="B49" s="19">
        <f>30+B41</f>
        <v>60</v>
      </c>
      <c r="C49" s="20">
        <f>137400+C41</f>
        <v>274800</v>
      </c>
      <c r="D49" s="19">
        <f>30+D41</f>
        <v>56</v>
      </c>
      <c r="E49" s="20">
        <f>450000+E41</f>
        <v>850000</v>
      </c>
      <c r="F49" s="19">
        <f>1+F41</f>
        <v>2</v>
      </c>
      <c r="G49" s="20">
        <f>13400+G41</f>
        <v>26800</v>
      </c>
      <c r="H49" s="41">
        <f>B49+D49+F49</f>
        <v>118</v>
      </c>
      <c r="I49" s="42">
        <f>C49+E49+G49</f>
        <v>1151600</v>
      </c>
    </row>
    <row r="50" spans="1:9" ht="22.5" customHeight="1">
      <c r="A50" s="19" t="s">
        <v>15</v>
      </c>
      <c r="B50" s="19">
        <f>35+B36</f>
        <v>86</v>
      </c>
      <c r="C50" s="20">
        <f>64530+C36</f>
        <v>142030</v>
      </c>
      <c r="D50" s="19">
        <f>36+D36</f>
        <v>64</v>
      </c>
      <c r="E50" s="20">
        <f>168601.25+E36</f>
        <v>398017.75</v>
      </c>
      <c r="F50" s="19">
        <f>2+F36</f>
        <v>2</v>
      </c>
      <c r="G50" s="20">
        <f>6370+G36</f>
        <v>6370</v>
      </c>
      <c r="H50" s="41">
        <f>B50+D50+F50</f>
        <v>152</v>
      </c>
      <c r="I50" s="42">
        <f>C50+E50+G50</f>
        <v>546417.75</v>
      </c>
    </row>
    <row r="51" spans="1:9" ht="22.5" customHeight="1">
      <c r="A51" s="48" t="s">
        <v>16</v>
      </c>
      <c r="B51" s="48">
        <f aca="true" t="shared" si="4" ref="B51:I51">B50-B49</f>
        <v>26</v>
      </c>
      <c r="C51" s="46">
        <f t="shared" si="4"/>
        <v>-132770</v>
      </c>
      <c r="D51" s="48">
        <f t="shared" si="4"/>
        <v>8</v>
      </c>
      <c r="E51" s="46">
        <f t="shared" si="4"/>
        <v>-451982.25</v>
      </c>
      <c r="F51" s="48">
        <f t="shared" si="4"/>
        <v>0</v>
      </c>
      <c r="G51" s="46">
        <f t="shared" si="4"/>
        <v>-20430</v>
      </c>
      <c r="H51" s="48">
        <f t="shared" si="4"/>
        <v>34</v>
      </c>
      <c r="I51" s="46">
        <f t="shared" si="4"/>
        <v>-605182.25</v>
      </c>
    </row>
    <row r="52" spans="1:9" ht="22.5" customHeight="1" thickBot="1">
      <c r="A52" s="49"/>
      <c r="B52" s="49"/>
      <c r="C52" s="47"/>
      <c r="D52" s="49"/>
      <c r="E52" s="47"/>
      <c r="F52" s="49"/>
      <c r="G52" s="47"/>
      <c r="H52" s="49"/>
      <c r="I52" s="47"/>
    </row>
    <row r="53" spans="1:9" ht="22.5" customHeight="1" thickTop="1">
      <c r="A53" s="45"/>
      <c r="B53" s="45"/>
      <c r="C53" s="45"/>
      <c r="D53" s="45"/>
      <c r="E53" s="3"/>
      <c r="F53" s="2"/>
      <c r="G53" s="3"/>
      <c r="H53" s="2"/>
      <c r="I53" s="3"/>
    </row>
    <row r="54" spans="1:9" ht="22.5" customHeight="1">
      <c r="A54" s="2"/>
      <c r="B54" s="2"/>
      <c r="C54" s="3"/>
      <c r="D54" s="2"/>
      <c r="E54" s="3"/>
      <c r="F54" s="2"/>
      <c r="G54" s="3"/>
      <c r="H54" s="2"/>
      <c r="I54" s="3"/>
    </row>
    <row r="55" spans="1:9" ht="22.5" customHeight="1">
      <c r="A55" s="2"/>
      <c r="B55" s="2"/>
      <c r="C55" s="3"/>
      <c r="D55" s="2"/>
      <c r="E55" s="3"/>
      <c r="F55" s="2"/>
      <c r="G55" s="3"/>
      <c r="H55" s="2"/>
      <c r="I55" s="3"/>
    </row>
    <row r="56" spans="1:9" ht="22.5" customHeight="1">
      <c r="A56" s="2"/>
      <c r="B56" s="2"/>
      <c r="C56" s="3"/>
      <c r="D56" s="2"/>
      <c r="E56" s="3"/>
      <c r="F56" s="2"/>
      <c r="G56" s="3"/>
      <c r="H56" s="2"/>
      <c r="I56" s="3"/>
    </row>
    <row r="57" spans="1:9" ht="22.5" customHeight="1">
      <c r="A57" s="2"/>
      <c r="B57" s="2"/>
      <c r="C57" s="3"/>
      <c r="D57" s="2"/>
      <c r="E57" s="3"/>
      <c r="F57" s="2"/>
      <c r="G57" s="3"/>
      <c r="H57" s="2"/>
      <c r="I57" s="3"/>
    </row>
    <row r="58" spans="1:9" ht="22.5" customHeight="1">
      <c r="A58" s="2"/>
      <c r="B58" s="2"/>
      <c r="C58" s="3"/>
      <c r="D58" s="2"/>
      <c r="E58" s="3"/>
      <c r="F58" s="2"/>
      <c r="G58" s="3"/>
      <c r="H58" s="2"/>
      <c r="I58" s="3"/>
    </row>
    <row r="59" spans="1:9" ht="21.75" customHeight="1">
      <c r="A59" s="2"/>
      <c r="B59" s="2"/>
      <c r="C59" s="3"/>
      <c r="D59" s="2"/>
      <c r="E59" s="3"/>
      <c r="F59" s="2"/>
      <c r="G59" s="3"/>
      <c r="H59" s="2"/>
      <c r="I59" s="3"/>
    </row>
    <row r="60" spans="1:9" ht="21.75" customHeight="1">
      <c r="A60" s="2"/>
      <c r="B60" s="2"/>
      <c r="C60" s="3"/>
      <c r="D60" s="2"/>
      <c r="E60" s="3"/>
      <c r="F60" s="2"/>
      <c r="G60" s="3"/>
      <c r="H60" s="2"/>
      <c r="I60" s="3"/>
    </row>
    <row r="61" spans="1:9" ht="21.75" customHeight="1">
      <c r="A61" s="2"/>
      <c r="B61" s="2"/>
      <c r="C61" s="3"/>
      <c r="D61" s="2"/>
      <c r="E61" s="3"/>
      <c r="F61" s="2"/>
      <c r="G61" s="3"/>
      <c r="H61" s="2"/>
      <c r="I61" s="3"/>
    </row>
    <row r="62" spans="1:9" ht="21.75" customHeight="1">
      <c r="A62" s="2"/>
      <c r="B62" s="2"/>
      <c r="C62" s="3"/>
      <c r="D62" s="2"/>
      <c r="E62" s="3"/>
      <c r="F62" s="2"/>
      <c r="G62" s="3"/>
      <c r="H62" s="2"/>
      <c r="I62" s="3"/>
    </row>
    <row r="63" spans="1:9" ht="21.75" customHeight="1">
      <c r="A63" s="2"/>
      <c r="B63" s="2"/>
      <c r="C63" s="3"/>
      <c r="D63" s="2"/>
      <c r="E63" s="3"/>
      <c r="F63" s="2"/>
      <c r="G63" s="3"/>
      <c r="H63" s="2"/>
      <c r="I63" s="3"/>
    </row>
    <row r="64" spans="1:9" ht="21.75" customHeight="1">
      <c r="A64" s="2"/>
      <c r="B64" s="2"/>
      <c r="C64" s="3"/>
      <c r="D64" s="2"/>
      <c r="E64" s="3"/>
      <c r="F64" s="2"/>
      <c r="G64" s="3"/>
      <c r="H64" s="2"/>
      <c r="I64" s="3"/>
    </row>
    <row r="65" spans="1:9" ht="21.75" customHeight="1">
      <c r="A65" s="2"/>
      <c r="B65" s="2"/>
      <c r="C65" s="3"/>
      <c r="D65" s="2"/>
      <c r="E65" s="3"/>
      <c r="F65" s="2"/>
      <c r="G65" s="3"/>
      <c r="H65" s="2"/>
      <c r="I65" s="3"/>
    </row>
    <row r="66" spans="1:9" ht="21.75" customHeight="1">
      <c r="A66" s="2"/>
      <c r="B66" s="2"/>
      <c r="C66" s="3"/>
      <c r="D66" s="2"/>
      <c r="E66" s="3"/>
      <c r="F66" s="2"/>
      <c r="G66" s="3"/>
      <c r="H66" s="2"/>
      <c r="I66" s="3"/>
    </row>
    <row r="67" spans="1:9" ht="21.75" customHeight="1">
      <c r="A67" s="2"/>
      <c r="B67" s="2"/>
      <c r="C67" s="3"/>
      <c r="D67" s="2"/>
      <c r="E67" s="3"/>
      <c r="F67" s="2"/>
      <c r="G67" s="3"/>
      <c r="H67" s="2"/>
      <c r="I67" s="3"/>
    </row>
    <row r="68" spans="1:9" ht="21.75" customHeight="1">
      <c r="A68" s="2"/>
      <c r="B68" s="2"/>
      <c r="C68" s="3"/>
      <c r="D68" s="2"/>
      <c r="E68" s="3"/>
      <c r="F68" s="2"/>
      <c r="G68" s="3"/>
      <c r="H68" s="2"/>
      <c r="I68" s="3"/>
    </row>
    <row r="69" spans="1:9" ht="21.75" customHeight="1">
      <c r="A69" s="2"/>
      <c r="B69" s="2"/>
      <c r="C69" s="3"/>
      <c r="D69" s="2"/>
      <c r="E69" s="3"/>
      <c r="F69" s="2"/>
      <c r="G69" s="3"/>
      <c r="H69" s="2"/>
      <c r="I69" s="3"/>
    </row>
    <row r="70" spans="1:9" ht="21.75" customHeight="1">
      <c r="A70" s="2"/>
      <c r="B70" s="2"/>
      <c r="C70" s="3"/>
      <c r="D70" s="2"/>
      <c r="E70" s="3"/>
      <c r="F70" s="2"/>
      <c r="G70" s="3"/>
      <c r="H70" s="2"/>
      <c r="I70" s="3"/>
    </row>
    <row r="71" spans="1:9" ht="21.75" customHeight="1">
      <c r="A71" s="2"/>
      <c r="B71" s="2"/>
      <c r="C71" s="3"/>
      <c r="D71" s="2"/>
      <c r="E71" s="3"/>
      <c r="F71" s="2"/>
      <c r="G71" s="3"/>
      <c r="H71" s="2"/>
      <c r="I71" s="3"/>
    </row>
    <row r="72" spans="1:9" ht="21.75" customHeight="1">
      <c r="A72" s="2"/>
      <c r="B72" s="2"/>
      <c r="C72" s="3"/>
      <c r="D72" s="2"/>
      <c r="E72" s="3"/>
      <c r="F72" s="2"/>
      <c r="G72" s="3"/>
      <c r="H72" s="2"/>
      <c r="I72" s="3"/>
    </row>
    <row r="73" spans="1:9" ht="21.75" customHeight="1">
      <c r="A73" s="2"/>
      <c r="B73" s="2"/>
      <c r="C73" s="3"/>
      <c r="D73" s="2"/>
      <c r="E73" s="3"/>
      <c r="F73" s="2"/>
      <c r="G73" s="3"/>
      <c r="H73" s="2"/>
      <c r="I73" s="3"/>
    </row>
  </sheetData>
  <sheetProtection/>
  <mergeCells count="37"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G43:G44"/>
    <mergeCell ref="H43:H44"/>
    <mergeCell ref="I43:I44"/>
    <mergeCell ref="A46:I46"/>
    <mergeCell ref="A47:A48"/>
    <mergeCell ref="B47:C47"/>
    <mergeCell ref="D47:E47"/>
    <mergeCell ref="F47:G47"/>
    <mergeCell ref="H47:I47"/>
    <mergeCell ref="A43:A44"/>
    <mergeCell ref="B43:B44"/>
    <mergeCell ref="C43:C44"/>
    <mergeCell ref="D43:D44"/>
    <mergeCell ref="E43:E44"/>
    <mergeCell ref="F43:F44"/>
    <mergeCell ref="A38:I38"/>
    <mergeCell ref="A39:A40"/>
    <mergeCell ref="B39:C39"/>
    <mergeCell ref="D39:E39"/>
    <mergeCell ref="F39:G39"/>
    <mergeCell ref="H39:I39"/>
    <mergeCell ref="A1:I1"/>
    <mergeCell ref="A2:I2"/>
    <mergeCell ref="A3:A4"/>
    <mergeCell ref="B3:C3"/>
    <mergeCell ref="D3:E3"/>
    <mergeCell ref="F3:G3"/>
    <mergeCell ref="H3:I3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D49" sqref="D49"/>
    </sheetView>
  </sheetViews>
  <sheetFormatPr defaultColWidth="9.140625" defaultRowHeight="21.75" customHeight="1"/>
  <cols>
    <col min="1" max="1" width="9.57421875" style="1" customWidth="1"/>
    <col min="2" max="2" width="12.00390625" style="1" customWidth="1"/>
    <col min="3" max="3" width="16.421875" style="4" customWidth="1"/>
    <col min="4" max="4" width="13.140625" style="1" customWidth="1"/>
    <col min="5" max="5" width="17.421875" style="4" customWidth="1"/>
    <col min="6" max="6" width="12.00390625" style="1" customWidth="1"/>
    <col min="7" max="7" width="15.00390625" style="4" customWidth="1"/>
    <col min="8" max="8" width="12.421875" style="1" customWidth="1"/>
    <col min="9" max="9" width="21.140625" style="4" customWidth="1"/>
    <col min="10" max="16384" width="9.00390625" style="1" customWidth="1"/>
  </cols>
  <sheetData>
    <row r="1" spans="1:9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</row>
    <row r="3" spans="1:9" ht="21.75" customHeight="1">
      <c r="A3" s="70" t="s">
        <v>1</v>
      </c>
      <c r="B3" s="72" t="s">
        <v>5</v>
      </c>
      <c r="C3" s="73"/>
      <c r="D3" s="59" t="s">
        <v>4</v>
      </c>
      <c r="E3" s="60"/>
      <c r="F3" s="74" t="s">
        <v>3</v>
      </c>
      <c r="G3" s="75"/>
      <c r="H3" s="76" t="s">
        <v>2</v>
      </c>
      <c r="I3" s="77"/>
    </row>
    <row r="4" spans="1:9" ht="21.75" customHeight="1">
      <c r="A4" s="71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25" t="s">
        <v>6</v>
      </c>
      <c r="I4" s="26" t="s">
        <v>7</v>
      </c>
    </row>
    <row r="5" spans="1:9" ht="22.5" customHeight="1" thickBot="1">
      <c r="A5" s="29">
        <v>1</v>
      </c>
      <c r="B5" s="9">
        <v>0</v>
      </c>
      <c r="C5" s="10">
        <v>0</v>
      </c>
      <c r="D5" s="21">
        <v>0</v>
      </c>
      <c r="E5" s="22">
        <v>0</v>
      </c>
      <c r="F5" s="15">
        <v>0</v>
      </c>
      <c r="G5" s="16">
        <v>0</v>
      </c>
      <c r="H5" s="43">
        <f aca="true" t="shared" si="0" ref="H5:I35">B5+D5+F5</f>
        <v>0</v>
      </c>
      <c r="I5" s="44">
        <f t="shared" si="0"/>
        <v>0</v>
      </c>
    </row>
    <row r="6" spans="1:9" ht="22.5" customHeight="1" thickBot="1">
      <c r="A6" s="30">
        <v>2</v>
      </c>
      <c r="B6" s="11">
        <v>2</v>
      </c>
      <c r="C6" s="12">
        <v>1500</v>
      </c>
      <c r="D6" s="23">
        <v>4</v>
      </c>
      <c r="E6" s="24">
        <v>14637.25</v>
      </c>
      <c r="F6" s="17">
        <v>0</v>
      </c>
      <c r="G6" s="18">
        <v>0</v>
      </c>
      <c r="H6" s="43">
        <f t="shared" si="0"/>
        <v>6</v>
      </c>
      <c r="I6" s="44">
        <f t="shared" si="0"/>
        <v>16137.25</v>
      </c>
    </row>
    <row r="7" spans="1:9" ht="22.5" customHeight="1" thickBot="1">
      <c r="A7" s="30">
        <v>3</v>
      </c>
      <c r="B7" s="11">
        <v>4</v>
      </c>
      <c r="C7" s="12">
        <v>4500</v>
      </c>
      <c r="D7" s="23">
        <v>4</v>
      </c>
      <c r="E7" s="24">
        <v>4371</v>
      </c>
      <c r="F7" s="17">
        <v>0</v>
      </c>
      <c r="G7" s="18">
        <v>0</v>
      </c>
      <c r="H7" s="43">
        <f t="shared" si="0"/>
        <v>8</v>
      </c>
      <c r="I7" s="44">
        <f t="shared" si="0"/>
        <v>8871</v>
      </c>
    </row>
    <row r="8" spans="1:9" ht="22.5" customHeight="1" thickBot="1">
      <c r="A8" s="30">
        <v>4</v>
      </c>
      <c r="B8" s="11">
        <v>5</v>
      </c>
      <c r="C8" s="12">
        <v>2500</v>
      </c>
      <c r="D8" s="23">
        <v>1</v>
      </c>
      <c r="E8" s="24">
        <v>64597.5</v>
      </c>
      <c r="F8" s="17">
        <v>0</v>
      </c>
      <c r="G8" s="18">
        <v>0</v>
      </c>
      <c r="H8" s="43">
        <f t="shared" si="0"/>
        <v>6</v>
      </c>
      <c r="I8" s="44">
        <f t="shared" si="0"/>
        <v>67097.5</v>
      </c>
    </row>
    <row r="9" spans="1:9" ht="22.5" customHeight="1" thickBot="1">
      <c r="A9" s="30">
        <v>5</v>
      </c>
      <c r="B9" s="11">
        <v>0</v>
      </c>
      <c r="C9" s="12">
        <v>0</v>
      </c>
      <c r="D9" s="23">
        <v>0</v>
      </c>
      <c r="E9" s="24">
        <v>0</v>
      </c>
      <c r="F9" s="17">
        <v>0</v>
      </c>
      <c r="G9" s="18">
        <v>0</v>
      </c>
      <c r="H9" s="43">
        <f t="shared" si="0"/>
        <v>0</v>
      </c>
      <c r="I9" s="44">
        <f t="shared" si="0"/>
        <v>0</v>
      </c>
    </row>
    <row r="10" spans="1:9" ht="22.5" customHeight="1" thickBot="1">
      <c r="A10" s="30">
        <v>6</v>
      </c>
      <c r="B10" s="11">
        <v>0</v>
      </c>
      <c r="C10" s="12">
        <v>0</v>
      </c>
      <c r="D10" s="23">
        <v>1</v>
      </c>
      <c r="E10" s="24">
        <v>35887.5</v>
      </c>
      <c r="F10" s="17">
        <v>0</v>
      </c>
      <c r="G10" s="18">
        <v>0</v>
      </c>
      <c r="H10" s="43">
        <f t="shared" si="0"/>
        <v>1</v>
      </c>
      <c r="I10" s="44">
        <f t="shared" si="0"/>
        <v>35887.5</v>
      </c>
    </row>
    <row r="11" spans="1:9" ht="22.5" customHeight="1" thickBot="1">
      <c r="A11" s="30">
        <v>7</v>
      </c>
      <c r="B11" s="11">
        <v>0</v>
      </c>
      <c r="C11" s="12">
        <v>0</v>
      </c>
      <c r="D11" s="23">
        <v>2</v>
      </c>
      <c r="E11" s="24">
        <v>49285.5</v>
      </c>
      <c r="F11" s="17">
        <v>0</v>
      </c>
      <c r="G11" s="18">
        <v>0</v>
      </c>
      <c r="H11" s="27">
        <f t="shared" si="0"/>
        <v>2</v>
      </c>
      <c r="I11" s="28">
        <f t="shared" si="0"/>
        <v>49285.5</v>
      </c>
    </row>
    <row r="12" spans="1:9" ht="22.5" customHeight="1" thickBot="1">
      <c r="A12" s="30">
        <v>8</v>
      </c>
      <c r="B12" s="11">
        <v>7</v>
      </c>
      <c r="C12" s="12">
        <v>6000</v>
      </c>
      <c r="D12" s="23">
        <v>1</v>
      </c>
      <c r="E12" s="24">
        <v>500</v>
      </c>
      <c r="F12" s="17">
        <v>0</v>
      </c>
      <c r="G12" s="18">
        <v>0</v>
      </c>
      <c r="H12" s="27">
        <f t="shared" si="0"/>
        <v>8</v>
      </c>
      <c r="I12" s="28">
        <f t="shared" si="0"/>
        <v>6500</v>
      </c>
    </row>
    <row r="13" spans="1:9" ht="22.5" customHeight="1" thickBot="1">
      <c r="A13" s="30">
        <v>9</v>
      </c>
      <c r="B13" s="11">
        <v>8</v>
      </c>
      <c r="C13" s="12">
        <v>8000</v>
      </c>
      <c r="D13" s="23">
        <v>2</v>
      </c>
      <c r="E13" s="24">
        <v>1000</v>
      </c>
      <c r="F13" s="17">
        <v>0</v>
      </c>
      <c r="G13" s="18">
        <v>0</v>
      </c>
      <c r="H13" s="27">
        <f t="shared" si="0"/>
        <v>10</v>
      </c>
      <c r="I13" s="28">
        <f t="shared" si="0"/>
        <v>9000</v>
      </c>
    </row>
    <row r="14" spans="1:9" ht="22.5" customHeight="1" thickBot="1">
      <c r="A14" s="30">
        <v>10</v>
      </c>
      <c r="B14" s="11">
        <v>0</v>
      </c>
      <c r="C14" s="12">
        <v>0</v>
      </c>
      <c r="D14" s="23">
        <v>0</v>
      </c>
      <c r="E14" s="24">
        <v>0</v>
      </c>
      <c r="F14" s="17">
        <v>0</v>
      </c>
      <c r="G14" s="18">
        <v>0</v>
      </c>
      <c r="H14" s="27">
        <f t="shared" si="0"/>
        <v>0</v>
      </c>
      <c r="I14" s="28">
        <f t="shared" si="0"/>
        <v>0</v>
      </c>
    </row>
    <row r="15" spans="1:9" ht="22.5" customHeight="1" thickBot="1">
      <c r="A15" s="30">
        <v>11</v>
      </c>
      <c r="B15" s="11">
        <v>6</v>
      </c>
      <c r="C15" s="12">
        <v>5000</v>
      </c>
      <c r="D15" s="23">
        <v>0</v>
      </c>
      <c r="E15" s="24">
        <v>0</v>
      </c>
      <c r="F15" s="17">
        <v>0</v>
      </c>
      <c r="G15" s="18">
        <v>0</v>
      </c>
      <c r="H15" s="27">
        <f t="shared" si="0"/>
        <v>6</v>
      </c>
      <c r="I15" s="28">
        <f t="shared" si="0"/>
        <v>5000</v>
      </c>
    </row>
    <row r="16" spans="1:9" ht="22.5" customHeight="1" thickBot="1">
      <c r="A16" s="30">
        <v>12</v>
      </c>
      <c r="B16" s="11">
        <v>0</v>
      </c>
      <c r="C16" s="12">
        <v>0</v>
      </c>
      <c r="D16" s="23">
        <v>2</v>
      </c>
      <c r="E16" s="24">
        <v>19640</v>
      </c>
      <c r="F16" s="17">
        <v>0</v>
      </c>
      <c r="G16" s="18">
        <v>0</v>
      </c>
      <c r="H16" s="27">
        <f t="shared" si="0"/>
        <v>2</v>
      </c>
      <c r="I16" s="28">
        <f t="shared" si="0"/>
        <v>19640</v>
      </c>
    </row>
    <row r="17" spans="1:9" ht="22.5" customHeight="1" thickBot="1">
      <c r="A17" s="30">
        <v>13</v>
      </c>
      <c r="B17" s="11">
        <v>0</v>
      </c>
      <c r="C17" s="12">
        <v>0</v>
      </c>
      <c r="D17" s="23">
        <v>0</v>
      </c>
      <c r="E17" s="24">
        <v>0</v>
      </c>
      <c r="F17" s="17">
        <v>0</v>
      </c>
      <c r="G17" s="18">
        <v>0</v>
      </c>
      <c r="H17" s="27">
        <f t="shared" si="0"/>
        <v>0</v>
      </c>
      <c r="I17" s="28">
        <f t="shared" si="0"/>
        <v>0</v>
      </c>
    </row>
    <row r="18" spans="1:9" ht="22.5" customHeight="1" thickBot="1">
      <c r="A18" s="30">
        <v>14</v>
      </c>
      <c r="B18" s="11">
        <v>0</v>
      </c>
      <c r="C18" s="12">
        <v>0</v>
      </c>
      <c r="D18" s="23">
        <v>0</v>
      </c>
      <c r="E18" s="24">
        <v>0</v>
      </c>
      <c r="F18" s="17">
        <v>0</v>
      </c>
      <c r="G18" s="18">
        <v>0</v>
      </c>
      <c r="H18" s="27">
        <f t="shared" si="0"/>
        <v>0</v>
      </c>
      <c r="I18" s="28">
        <f t="shared" si="0"/>
        <v>0</v>
      </c>
    </row>
    <row r="19" spans="1:9" ht="22.5" customHeight="1" thickBot="1">
      <c r="A19" s="30">
        <v>15</v>
      </c>
      <c r="B19" s="11">
        <v>11</v>
      </c>
      <c r="C19" s="12">
        <v>11000</v>
      </c>
      <c r="D19" s="23">
        <v>3</v>
      </c>
      <c r="E19" s="24">
        <v>6242</v>
      </c>
      <c r="F19" s="17">
        <v>0</v>
      </c>
      <c r="G19" s="18">
        <v>0</v>
      </c>
      <c r="H19" s="27">
        <f t="shared" si="0"/>
        <v>14</v>
      </c>
      <c r="I19" s="28">
        <f t="shared" si="0"/>
        <v>17242</v>
      </c>
    </row>
    <row r="20" spans="1:9" ht="22.5" customHeight="1" thickBot="1">
      <c r="A20" s="30">
        <v>16</v>
      </c>
      <c r="B20" s="11">
        <v>13</v>
      </c>
      <c r="C20" s="12">
        <v>10500</v>
      </c>
      <c r="D20" s="23">
        <v>3</v>
      </c>
      <c r="E20" s="24">
        <v>31863.25</v>
      </c>
      <c r="F20" s="17">
        <v>0</v>
      </c>
      <c r="G20" s="18">
        <v>0</v>
      </c>
      <c r="H20" s="27">
        <f t="shared" si="0"/>
        <v>16</v>
      </c>
      <c r="I20" s="28">
        <f t="shared" si="0"/>
        <v>42363.25</v>
      </c>
    </row>
    <row r="21" spans="1:9" ht="22.5" customHeight="1" thickBot="1">
      <c r="A21" s="30">
        <v>17</v>
      </c>
      <c r="B21" s="11">
        <v>3</v>
      </c>
      <c r="C21" s="12">
        <v>4000</v>
      </c>
      <c r="D21" s="23">
        <v>1</v>
      </c>
      <c r="E21" s="24">
        <v>5742</v>
      </c>
      <c r="F21" s="17">
        <v>0</v>
      </c>
      <c r="G21" s="18">
        <v>0</v>
      </c>
      <c r="H21" s="27">
        <f t="shared" si="0"/>
        <v>4</v>
      </c>
      <c r="I21" s="28">
        <f t="shared" si="0"/>
        <v>9742</v>
      </c>
    </row>
    <row r="22" spans="1:9" ht="22.5" customHeight="1" thickBot="1">
      <c r="A22" s="30">
        <v>18</v>
      </c>
      <c r="B22" s="11">
        <v>0</v>
      </c>
      <c r="C22" s="12">
        <v>0</v>
      </c>
      <c r="D22" s="23">
        <v>6</v>
      </c>
      <c r="E22" s="24">
        <v>23968</v>
      </c>
      <c r="F22" s="17">
        <v>0</v>
      </c>
      <c r="G22" s="18">
        <v>0</v>
      </c>
      <c r="H22" s="27">
        <f t="shared" si="0"/>
        <v>6</v>
      </c>
      <c r="I22" s="28">
        <f t="shared" si="0"/>
        <v>23968</v>
      </c>
    </row>
    <row r="23" spans="1:9" ht="22.5" customHeight="1" thickBot="1">
      <c r="A23" s="30">
        <v>19</v>
      </c>
      <c r="B23" s="11">
        <v>0</v>
      </c>
      <c r="C23" s="12">
        <v>0</v>
      </c>
      <c r="D23" s="23">
        <v>1</v>
      </c>
      <c r="E23" s="24">
        <v>23925</v>
      </c>
      <c r="F23" s="17">
        <v>1</v>
      </c>
      <c r="G23" s="18">
        <v>65000</v>
      </c>
      <c r="H23" s="27">
        <f t="shared" si="0"/>
        <v>2</v>
      </c>
      <c r="I23" s="28">
        <f t="shared" si="0"/>
        <v>88925</v>
      </c>
    </row>
    <row r="24" spans="1:9" ht="22.5" customHeight="1" thickBot="1">
      <c r="A24" s="30">
        <v>20</v>
      </c>
      <c r="B24" s="11">
        <v>0</v>
      </c>
      <c r="C24" s="12">
        <v>0</v>
      </c>
      <c r="D24" s="23">
        <v>2</v>
      </c>
      <c r="E24" s="24">
        <v>33495</v>
      </c>
      <c r="F24" s="17">
        <v>0</v>
      </c>
      <c r="G24" s="18">
        <v>0</v>
      </c>
      <c r="H24" s="27">
        <f t="shared" si="0"/>
        <v>2</v>
      </c>
      <c r="I24" s="28">
        <f t="shared" si="0"/>
        <v>33495</v>
      </c>
    </row>
    <row r="25" spans="1:9" ht="22.5" customHeight="1" thickBot="1">
      <c r="A25" s="30">
        <v>21</v>
      </c>
      <c r="B25" s="11">
        <v>0</v>
      </c>
      <c r="C25" s="12">
        <v>0</v>
      </c>
      <c r="D25" s="23">
        <v>0</v>
      </c>
      <c r="E25" s="24">
        <v>0</v>
      </c>
      <c r="F25" s="17">
        <v>0</v>
      </c>
      <c r="G25" s="18">
        <v>0</v>
      </c>
      <c r="H25" s="27">
        <f t="shared" si="0"/>
        <v>0</v>
      </c>
      <c r="I25" s="28">
        <f t="shared" si="0"/>
        <v>0</v>
      </c>
    </row>
    <row r="26" spans="1:9" ht="22.5" customHeight="1" thickBot="1">
      <c r="A26" s="30">
        <v>22</v>
      </c>
      <c r="B26" s="11">
        <v>5</v>
      </c>
      <c r="C26" s="12">
        <v>4000</v>
      </c>
      <c r="D26" s="23">
        <v>0</v>
      </c>
      <c r="E26" s="24">
        <v>0</v>
      </c>
      <c r="F26" s="17">
        <v>0</v>
      </c>
      <c r="G26" s="18">
        <v>0</v>
      </c>
      <c r="H26" s="27">
        <f t="shared" si="0"/>
        <v>5</v>
      </c>
      <c r="I26" s="28">
        <f t="shared" si="0"/>
        <v>4000</v>
      </c>
    </row>
    <row r="27" spans="1:9" ht="22.5" customHeight="1" thickBot="1">
      <c r="A27" s="30">
        <v>23</v>
      </c>
      <c r="B27" s="11">
        <v>5</v>
      </c>
      <c r="C27" s="12">
        <v>6080</v>
      </c>
      <c r="D27" s="23">
        <v>0</v>
      </c>
      <c r="E27" s="24">
        <v>0</v>
      </c>
      <c r="F27" s="17">
        <v>0</v>
      </c>
      <c r="G27" s="18">
        <v>0</v>
      </c>
      <c r="H27" s="27">
        <f t="shared" si="0"/>
        <v>5</v>
      </c>
      <c r="I27" s="28">
        <f t="shared" si="0"/>
        <v>6080</v>
      </c>
    </row>
    <row r="28" spans="1:9" ht="22.5" customHeight="1" thickBot="1">
      <c r="A28" s="30">
        <v>24</v>
      </c>
      <c r="B28" s="11">
        <v>1</v>
      </c>
      <c r="C28" s="12">
        <v>500</v>
      </c>
      <c r="D28" s="23">
        <v>0</v>
      </c>
      <c r="E28" s="24">
        <v>0</v>
      </c>
      <c r="F28" s="17">
        <v>0</v>
      </c>
      <c r="G28" s="18">
        <v>0</v>
      </c>
      <c r="H28" s="27">
        <f t="shared" si="0"/>
        <v>1</v>
      </c>
      <c r="I28" s="28">
        <f t="shared" si="0"/>
        <v>500</v>
      </c>
    </row>
    <row r="29" spans="1:9" ht="22.5" customHeight="1" thickBot="1">
      <c r="A29" s="30">
        <v>25</v>
      </c>
      <c r="B29" s="11">
        <v>0</v>
      </c>
      <c r="C29" s="12">
        <v>0</v>
      </c>
      <c r="D29" s="23">
        <v>0</v>
      </c>
      <c r="E29" s="24">
        <v>0</v>
      </c>
      <c r="F29" s="17">
        <v>0</v>
      </c>
      <c r="G29" s="18">
        <v>0</v>
      </c>
      <c r="H29" s="27">
        <f t="shared" si="0"/>
        <v>0</v>
      </c>
      <c r="I29" s="28">
        <f t="shared" si="0"/>
        <v>0</v>
      </c>
    </row>
    <row r="30" spans="1:9" ht="22.5" customHeight="1" thickBot="1">
      <c r="A30" s="30">
        <v>26</v>
      </c>
      <c r="B30" s="11">
        <v>0</v>
      </c>
      <c r="C30" s="12">
        <v>0</v>
      </c>
      <c r="D30" s="23">
        <v>0</v>
      </c>
      <c r="E30" s="24">
        <v>0</v>
      </c>
      <c r="F30" s="17">
        <v>0</v>
      </c>
      <c r="G30" s="18">
        <v>0</v>
      </c>
      <c r="H30" s="27">
        <f t="shared" si="0"/>
        <v>0</v>
      </c>
      <c r="I30" s="28">
        <f t="shared" si="0"/>
        <v>0</v>
      </c>
    </row>
    <row r="31" spans="1:9" ht="22.5" customHeight="1" thickBot="1">
      <c r="A31" s="30">
        <v>27</v>
      </c>
      <c r="B31" s="11">
        <v>0</v>
      </c>
      <c r="C31" s="12">
        <v>0</v>
      </c>
      <c r="D31" s="23">
        <v>1</v>
      </c>
      <c r="E31" s="24">
        <v>14355</v>
      </c>
      <c r="F31" s="17">
        <v>0</v>
      </c>
      <c r="G31" s="18">
        <v>0</v>
      </c>
      <c r="H31" s="27">
        <f t="shared" si="0"/>
        <v>1</v>
      </c>
      <c r="I31" s="28">
        <f t="shared" si="0"/>
        <v>14355</v>
      </c>
    </row>
    <row r="32" spans="1:9" ht="22.5" customHeight="1" thickBot="1">
      <c r="A32" s="30">
        <v>28</v>
      </c>
      <c r="B32" s="11">
        <v>0</v>
      </c>
      <c r="C32" s="12">
        <v>0</v>
      </c>
      <c r="D32" s="23">
        <v>1</v>
      </c>
      <c r="E32" s="24">
        <v>23925</v>
      </c>
      <c r="F32" s="17">
        <v>0</v>
      </c>
      <c r="G32" s="18">
        <v>0</v>
      </c>
      <c r="H32" s="27">
        <f t="shared" si="0"/>
        <v>1</v>
      </c>
      <c r="I32" s="28">
        <f t="shared" si="0"/>
        <v>23925</v>
      </c>
    </row>
    <row r="33" spans="1:9" ht="22.5" customHeight="1" thickBot="1">
      <c r="A33" s="30">
        <v>29</v>
      </c>
      <c r="B33" s="11">
        <v>0</v>
      </c>
      <c r="C33" s="12">
        <v>0</v>
      </c>
      <c r="D33" s="23">
        <v>0</v>
      </c>
      <c r="E33" s="24">
        <v>0</v>
      </c>
      <c r="F33" s="17">
        <v>0</v>
      </c>
      <c r="G33" s="18">
        <v>0</v>
      </c>
      <c r="H33" s="27">
        <f t="shared" si="0"/>
        <v>0</v>
      </c>
      <c r="I33" s="28">
        <f t="shared" si="0"/>
        <v>0</v>
      </c>
    </row>
    <row r="34" spans="1:9" ht="22.5" customHeight="1" thickBot="1">
      <c r="A34" s="30">
        <v>30</v>
      </c>
      <c r="B34" s="11">
        <v>0</v>
      </c>
      <c r="C34" s="12">
        <v>0</v>
      </c>
      <c r="D34" s="23">
        <v>0</v>
      </c>
      <c r="E34" s="24">
        <v>0</v>
      </c>
      <c r="F34" s="17">
        <v>0</v>
      </c>
      <c r="G34" s="18">
        <v>0</v>
      </c>
      <c r="H34" s="27">
        <f t="shared" si="0"/>
        <v>0</v>
      </c>
      <c r="I34" s="28">
        <f t="shared" si="0"/>
        <v>0</v>
      </c>
    </row>
    <row r="35" spans="1:9" ht="22.5" customHeight="1" thickBot="1">
      <c r="A35" s="30">
        <v>31</v>
      </c>
      <c r="B35" s="11">
        <v>0</v>
      </c>
      <c r="C35" s="12">
        <v>0</v>
      </c>
      <c r="D35" s="23">
        <v>0</v>
      </c>
      <c r="E35" s="24">
        <v>0</v>
      </c>
      <c r="F35" s="17">
        <v>0</v>
      </c>
      <c r="G35" s="18">
        <v>0</v>
      </c>
      <c r="H35" s="27">
        <f t="shared" si="0"/>
        <v>0</v>
      </c>
      <c r="I35" s="28">
        <f t="shared" si="0"/>
        <v>0</v>
      </c>
    </row>
    <row r="36" spans="1:9" ht="24" customHeight="1" thickBot="1">
      <c r="A36" s="5" t="s">
        <v>8</v>
      </c>
      <c r="B36" s="5">
        <f aca="true" t="shared" si="1" ref="B36:I36">SUM(B5:B35)</f>
        <v>70</v>
      </c>
      <c r="C36" s="6">
        <f t="shared" si="1"/>
        <v>63580</v>
      </c>
      <c r="D36" s="5">
        <f t="shared" si="1"/>
        <v>35</v>
      </c>
      <c r="E36" s="6">
        <f t="shared" si="1"/>
        <v>353434</v>
      </c>
      <c r="F36" s="5">
        <f t="shared" si="1"/>
        <v>1</v>
      </c>
      <c r="G36" s="6">
        <f t="shared" si="1"/>
        <v>65000</v>
      </c>
      <c r="H36" s="5">
        <f t="shared" si="1"/>
        <v>106</v>
      </c>
      <c r="I36" s="6">
        <f t="shared" si="1"/>
        <v>482014</v>
      </c>
    </row>
    <row r="37" spans="1:9" ht="6.75" customHeight="1" thickBot="1">
      <c r="A37" s="2"/>
      <c r="B37" s="2"/>
      <c r="C37" s="3"/>
      <c r="D37" s="2"/>
      <c r="E37" s="3"/>
      <c r="F37" s="2"/>
      <c r="G37" s="3"/>
      <c r="H37" s="2"/>
      <c r="I37" s="3"/>
    </row>
    <row r="38" spans="1:9" ht="22.5" customHeight="1" thickTop="1">
      <c r="A38" s="61" t="s">
        <v>9</v>
      </c>
      <c r="B38" s="62"/>
      <c r="C38" s="62"/>
      <c r="D38" s="62"/>
      <c r="E38" s="62"/>
      <c r="F38" s="62"/>
      <c r="G38" s="62"/>
      <c r="H38" s="62"/>
      <c r="I38" s="63"/>
    </row>
    <row r="39" spans="1:9" ht="22.5" customHeight="1">
      <c r="A39" s="64" t="s">
        <v>10</v>
      </c>
      <c r="B39" s="66" t="s">
        <v>11</v>
      </c>
      <c r="C39" s="67"/>
      <c r="D39" s="66" t="s">
        <v>12</v>
      </c>
      <c r="E39" s="67"/>
      <c r="F39" s="66" t="s">
        <v>13</v>
      </c>
      <c r="G39" s="67"/>
      <c r="H39" s="66" t="s">
        <v>2</v>
      </c>
      <c r="I39" s="67"/>
    </row>
    <row r="40" spans="1:9" ht="22.5" customHeight="1">
      <c r="A40" s="65"/>
      <c r="B40" s="31" t="s">
        <v>6</v>
      </c>
      <c r="C40" s="32" t="s">
        <v>7</v>
      </c>
      <c r="D40" s="31" t="s">
        <v>6</v>
      </c>
      <c r="E40" s="32" t="s">
        <v>7</v>
      </c>
      <c r="F40" s="31" t="s">
        <v>6</v>
      </c>
      <c r="G40" s="32" t="s">
        <v>7</v>
      </c>
      <c r="H40" s="33" t="s">
        <v>6</v>
      </c>
      <c r="I40" s="34" t="s">
        <v>7</v>
      </c>
    </row>
    <row r="41" spans="1:9" ht="22.5" customHeight="1">
      <c r="A41" s="31" t="s">
        <v>14</v>
      </c>
      <c r="B41" s="31">
        <v>30</v>
      </c>
      <c r="C41" s="32">
        <v>137400</v>
      </c>
      <c r="D41" s="31">
        <v>26</v>
      </c>
      <c r="E41" s="32">
        <v>400000</v>
      </c>
      <c r="F41" s="31">
        <v>1</v>
      </c>
      <c r="G41" s="32">
        <v>13400</v>
      </c>
      <c r="H41" s="35">
        <f>B41+D41+F41</f>
        <v>57</v>
      </c>
      <c r="I41" s="36">
        <f>C41+E41+G41</f>
        <v>550800</v>
      </c>
    </row>
    <row r="42" spans="1:9" ht="22.5" customHeight="1">
      <c r="A42" s="31" t="s">
        <v>15</v>
      </c>
      <c r="B42" s="31">
        <f aca="true" t="shared" si="2" ref="B42:I42">B36</f>
        <v>70</v>
      </c>
      <c r="C42" s="32">
        <f t="shared" si="2"/>
        <v>63580</v>
      </c>
      <c r="D42" s="31">
        <f t="shared" si="2"/>
        <v>35</v>
      </c>
      <c r="E42" s="32">
        <f t="shared" si="2"/>
        <v>353434</v>
      </c>
      <c r="F42" s="31">
        <f t="shared" si="2"/>
        <v>1</v>
      </c>
      <c r="G42" s="32">
        <f t="shared" si="2"/>
        <v>65000</v>
      </c>
      <c r="H42" s="37">
        <f t="shared" si="2"/>
        <v>106</v>
      </c>
      <c r="I42" s="38">
        <f t="shared" si="2"/>
        <v>482014</v>
      </c>
    </row>
    <row r="43" spans="1:9" ht="22.5" customHeight="1">
      <c r="A43" s="52" t="s">
        <v>16</v>
      </c>
      <c r="B43" s="52">
        <f aca="true" t="shared" si="3" ref="B43:I43">B42-B41</f>
        <v>40</v>
      </c>
      <c r="C43" s="50">
        <f t="shared" si="3"/>
        <v>-73820</v>
      </c>
      <c r="D43" s="52">
        <f t="shared" si="3"/>
        <v>9</v>
      </c>
      <c r="E43" s="50">
        <f t="shared" si="3"/>
        <v>-46566</v>
      </c>
      <c r="F43" s="52">
        <f t="shared" si="3"/>
        <v>0</v>
      </c>
      <c r="G43" s="50">
        <f t="shared" si="3"/>
        <v>51600</v>
      </c>
      <c r="H43" s="52">
        <f t="shared" si="3"/>
        <v>49</v>
      </c>
      <c r="I43" s="50">
        <f t="shared" si="3"/>
        <v>-68786</v>
      </c>
    </row>
    <row r="44" spans="1:9" ht="22.5" customHeight="1" thickBot="1">
      <c r="A44" s="53"/>
      <c r="B44" s="53"/>
      <c r="C44" s="51"/>
      <c r="D44" s="53"/>
      <c r="E44" s="51"/>
      <c r="F44" s="53"/>
      <c r="G44" s="51"/>
      <c r="H44" s="53"/>
      <c r="I44" s="51"/>
    </row>
    <row r="45" spans="1:9" ht="7.5" customHeight="1" thickBot="1" thickTop="1">
      <c r="A45" s="2"/>
      <c r="B45" s="2"/>
      <c r="C45" s="3"/>
      <c r="D45" s="2"/>
      <c r="E45" s="3"/>
      <c r="F45" s="2"/>
      <c r="G45" s="3"/>
      <c r="H45" s="2"/>
      <c r="I45" s="3"/>
    </row>
    <row r="46" spans="1:9" ht="22.5" customHeight="1" thickTop="1">
      <c r="A46" s="54" t="s">
        <v>18</v>
      </c>
      <c r="B46" s="55"/>
      <c r="C46" s="55"/>
      <c r="D46" s="55"/>
      <c r="E46" s="55"/>
      <c r="F46" s="55"/>
      <c r="G46" s="55"/>
      <c r="H46" s="55"/>
      <c r="I46" s="56"/>
    </row>
    <row r="47" spans="1:9" ht="22.5" customHeight="1">
      <c r="A47" s="57" t="s">
        <v>10</v>
      </c>
      <c r="B47" s="59" t="s">
        <v>11</v>
      </c>
      <c r="C47" s="60"/>
      <c r="D47" s="59" t="s">
        <v>12</v>
      </c>
      <c r="E47" s="60"/>
      <c r="F47" s="59" t="s">
        <v>13</v>
      </c>
      <c r="G47" s="60"/>
      <c r="H47" s="59" t="s">
        <v>2</v>
      </c>
      <c r="I47" s="60"/>
    </row>
    <row r="48" spans="1:9" ht="22.5" customHeight="1">
      <c r="A48" s="58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39" t="s">
        <v>6</v>
      </c>
      <c r="I48" s="40" t="s">
        <v>7</v>
      </c>
    </row>
    <row r="49" spans="1:9" ht="22.5" customHeight="1">
      <c r="A49" s="19" t="s">
        <v>14</v>
      </c>
      <c r="B49" s="19">
        <f>60+B41</f>
        <v>90</v>
      </c>
      <c r="C49" s="20">
        <f>274800+C41</f>
        <v>412200</v>
      </c>
      <c r="D49" s="19">
        <f>56+D41</f>
        <v>82</v>
      </c>
      <c r="E49" s="20">
        <f>850000+E41</f>
        <v>1250000</v>
      </c>
      <c r="F49" s="19">
        <f>2+F41</f>
        <v>3</v>
      </c>
      <c r="G49" s="20">
        <f>26800+G41</f>
        <v>40200</v>
      </c>
      <c r="H49" s="41">
        <f>B49+D49+F49</f>
        <v>175</v>
      </c>
      <c r="I49" s="42">
        <f>C49+E49+G49</f>
        <v>1702400</v>
      </c>
    </row>
    <row r="50" spans="1:9" ht="22.5" customHeight="1">
      <c r="A50" s="19" t="s">
        <v>15</v>
      </c>
      <c r="B50" s="19">
        <f>86+B36</f>
        <v>156</v>
      </c>
      <c r="C50" s="20">
        <f>142030+C36</f>
        <v>205610</v>
      </c>
      <c r="D50" s="19">
        <f>64+D36</f>
        <v>99</v>
      </c>
      <c r="E50" s="20">
        <f>398017.75+E36</f>
        <v>751451.75</v>
      </c>
      <c r="F50" s="19">
        <f>2+F36</f>
        <v>3</v>
      </c>
      <c r="G50" s="20">
        <f>6370+G36</f>
        <v>71370</v>
      </c>
      <c r="H50" s="41">
        <f>B50+D50+F50</f>
        <v>258</v>
      </c>
      <c r="I50" s="42">
        <f>C50+E50+G50</f>
        <v>1028431.75</v>
      </c>
    </row>
    <row r="51" spans="1:9" ht="22.5" customHeight="1">
      <c r="A51" s="48" t="s">
        <v>16</v>
      </c>
      <c r="B51" s="48">
        <f aca="true" t="shared" si="4" ref="B51:I51">B50-B49</f>
        <v>66</v>
      </c>
      <c r="C51" s="46">
        <f t="shared" si="4"/>
        <v>-206590</v>
      </c>
      <c r="D51" s="48">
        <f t="shared" si="4"/>
        <v>17</v>
      </c>
      <c r="E51" s="46">
        <f t="shared" si="4"/>
        <v>-498548.25</v>
      </c>
      <c r="F51" s="48">
        <f t="shared" si="4"/>
        <v>0</v>
      </c>
      <c r="G51" s="46">
        <f t="shared" si="4"/>
        <v>31170</v>
      </c>
      <c r="H51" s="48">
        <f t="shared" si="4"/>
        <v>83</v>
      </c>
      <c r="I51" s="46">
        <f t="shared" si="4"/>
        <v>-673968.25</v>
      </c>
    </row>
    <row r="52" spans="1:9" ht="22.5" customHeight="1" thickBot="1">
      <c r="A52" s="49"/>
      <c r="B52" s="49"/>
      <c r="C52" s="47"/>
      <c r="D52" s="49"/>
      <c r="E52" s="47"/>
      <c r="F52" s="49"/>
      <c r="G52" s="47"/>
      <c r="H52" s="49"/>
      <c r="I52" s="47"/>
    </row>
    <row r="53" spans="1:9" ht="22.5" customHeight="1" thickTop="1">
      <c r="A53" s="45"/>
      <c r="B53" s="45"/>
      <c r="C53" s="45"/>
      <c r="D53" s="45"/>
      <c r="E53" s="3"/>
      <c r="F53" s="2"/>
      <c r="G53" s="3"/>
      <c r="H53" s="2"/>
      <c r="I53" s="3"/>
    </row>
    <row r="54" spans="1:9" ht="22.5" customHeight="1">
      <c r="A54" s="2"/>
      <c r="B54" s="2"/>
      <c r="C54" s="3"/>
      <c r="D54" s="2"/>
      <c r="E54" s="3"/>
      <c r="F54" s="2"/>
      <c r="G54" s="3"/>
      <c r="H54" s="2"/>
      <c r="I54" s="3"/>
    </row>
    <row r="55" spans="1:9" ht="22.5" customHeight="1">
      <c r="A55" s="2"/>
      <c r="B55" s="2"/>
      <c r="C55" s="3"/>
      <c r="D55" s="2"/>
      <c r="E55" s="3"/>
      <c r="F55" s="2"/>
      <c r="G55" s="3"/>
      <c r="H55" s="2"/>
      <c r="I55" s="3"/>
    </row>
    <row r="56" spans="1:9" ht="22.5" customHeight="1">
      <c r="A56" s="2"/>
      <c r="B56" s="2"/>
      <c r="C56" s="3"/>
      <c r="D56" s="2"/>
      <c r="E56" s="3"/>
      <c r="F56" s="2"/>
      <c r="G56" s="3"/>
      <c r="H56" s="2"/>
      <c r="I56" s="3"/>
    </row>
    <row r="57" spans="1:9" ht="22.5" customHeight="1">
      <c r="A57" s="2"/>
      <c r="B57" s="2"/>
      <c r="C57" s="3"/>
      <c r="D57" s="2"/>
      <c r="E57" s="3"/>
      <c r="F57" s="2"/>
      <c r="G57" s="3"/>
      <c r="H57" s="2"/>
      <c r="I57" s="3"/>
    </row>
    <row r="58" spans="1:9" ht="22.5" customHeight="1">
      <c r="A58" s="2"/>
      <c r="B58" s="2"/>
      <c r="C58" s="3"/>
      <c r="D58" s="2"/>
      <c r="E58" s="3"/>
      <c r="F58" s="2"/>
      <c r="G58" s="3"/>
      <c r="H58" s="2"/>
      <c r="I58" s="3"/>
    </row>
    <row r="59" spans="1:9" ht="21.75" customHeight="1">
      <c r="A59" s="2"/>
      <c r="B59" s="2"/>
      <c r="C59" s="3"/>
      <c r="D59" s="2"/>
      <c r="E59" s="3"/>
      <c r="F59" s="2"/>
      <c r="G59" s="3"/>
      <c r="H59" s="2"/>
      <c r="I59" s="3"/>
    </row>
    <row r="60" spans="1:9" ht="21.75" customHeight="1">
      <c r="A60" s="2"/>
      <c r="B60" s="2"/>
      <c r="C60" s="3"/>
      <c r="D60" s="2"/>
      <c r="E60" s="3"/>
      <c r="F60" s="2"/>
      <c r="G60" s="3"/>
      <c r="H60" s="2"/>
      <c r="I60" s="3"/>
    </row>
    <row r="61" spans="1:9" ht="21.75" customHeight="1">
      <c r="A61" s="2"/>
      <c r="B61" s="2"/>
      <c r="C61" s="3"/>
      <c r="D61" s="2"/>
      <c r="E61" s="3"/>
      <c r="F61" s="2"/>
      <c r="G61" s="3"/>
      <c r="H61" s="2"/>
      <c r="I61" s="3"/>
    </row>
    <row r="62" spans="1:9" ht="21.75" customHeight="1">
      <c r="A62" s="2"/>
      <c r="B62" s="2"/>
      <c r="C62" s="3"/>
      <c r="D62" s="2"/>
      <c r="E62" s="3"/>
      <c r="F62" s="2"/>
      <c r="G62" s="3"/>
      <c r="H62" s="2"/>
      <c r="I62" s="3"/>
    </row>
    <row r="63" spans="1:9" ht="21.75" customHeight="1">
      <c r="A63" s="2"/>
      <c r="B63" s="2"/>
      <c r="C63" s="3"/>
      <c r="D63" s="2"/>
      <c r="E63" s="3"/>
      <c r="F63" s="2"/>
      <c r="G63" s="3"/>
      <c r="H63" s="2"/>
      <c r="I63" s="3"/>
    </row>
    <row r="64" spans="1:9" ht="21.75" customHeight="1">
      <c r="A64" s="2"/>
      <c r="B64" s="2"/>
      <c r="C64" s="3"/>
      <c r="D64" s="2"/>
      <c r="E64" s="3"/>
      <c r="F64" s="2"/>
      <c r="G64" s="3"/>
      <c r="H64" s="2"/>
      <c r="I64" s="3"/>
    </row>
    <row r="65" spans="1:9" ht="21.75" customHeight="1">
      <c r="A65" s="2"/>
      <c r="B65" s="2"/>
      <c r="C65" s="3"/>
      <c r="D65" s="2"/>
      <c r="E65" s="3"/>
      <c r="F65" s="2"/>
      <c r="G65" s="3"/>
      <c r="H65" s="2"/>
      <c r="I65" s="3"/>
    </row>
    <row r="66" spans="1:9" ht="21.75" customHeight="1">
      <c r="A66" s="2"/>
      <c r="B66" s="2"/>
      <c r="C66" s="3"/>
      <c r="D66" s="2"/>
      <c r="E66" s="3"/>
      <c r="F66" s="2"/>
      <c r="G66" s="3"/>
      <c r="H66" s="2"/>
      <c r="I66" s="3"/>
    </row>
    <row r="67" spans="1:9" ht="21.75" customHeight="1">
      <c r="A67" s="2"/>
      <c r="B67" s="2"/>
      <c r="C67" s="3"/>
      <c r="D67" s="2"/>
      <c r="E67" s="3"/>
      <c r="F67" s="2"/>
      <c r="G67" s="3"/>
      <c r="H67" s="2"/>
      <c r="I67" s="3"/>
    </row>
    <row r="68" spans="1:9" ht="21.75" customHeight="1">
      <c r="A68" s="2"/>
      <c r="B68" s="2"/>
      <c r="C68" s="3"/>
      <c r="D68" s="2"/>
      <c r="E68" s="3"/>
      <c r="F68" s="2"/>
      <c r="G68" s="3"/>
      <c r="H68" s="2"/>
      <c r="I68" s="3"/>
    </row>
    <row r="69" spans="1:9" ht="21.75" customHeight="1">
      <c r="A69" s="2"/>
      <c r="B69" s="2"/>
      <c r="C69" s="3"/>
      <c r="D69" s="2"/>
      <c r="E69" s="3"/>
      <c r="F69" s="2"/>
      <c r="G69" s="3"/>
      <c r="H69" s="2"/>
      <c r="I69" s="3"/>
    </row>
    <row r="70" spans="1:9" ht="21.75" customHeight="1">
      <c r="A70" s="2"/>
      <c r="B70" s="2"/>
      <c r="C70" s="3"/>
      <c r="D70" s="2"/>
      <c r="E70" s="3"/>
      <c r="F70" s="2"/>
      <c r="G70" s="3"/>
      <c r="H70" s="2"/>
      <c r="I70" s="3"/>
    </row>
    <row r="71" spans="1:9" ht="21.75" customHeight="1">
      <c r="A71" s="2"/>
      <c r="B71" s="2"/>
      <c r="C71" s="3"/>
      <c r="D71" s="2"/>
      <c r="E71" s="3"/>
      <c r="F71" s="2"/>
      <c r="G71" s="3"/>
      <c r="H71" s="2"/>
      <c r="I71" s="3"/>
    </row>
    <row r="72" spans="1:9" ht="21.75" customHeight="1">
      <c r="A72" s="2"/>
      <c r="B72" s="2"/>
      <c r="C72" s="3"/>
      <c r="D72" s="2"/>
      <c r="E72" s="3"/>
      <c r="F72" s="2"/>
      <c r="G72" s="3"/>
      <c r="H72" s="2"/>
      <c r="I72" s="3"/>
    </row>
    <row r="73" spans="1:9" ht="21.75" customHeight="1">
      <c r="A73" s="2"/>
      <c r="B73" s="2"/>
      <c r="C73" s="3"/>
      <c r="D73" s="2"/>
      <c r="E73" s="3"/>
      <c r="F73" s="2"/>
      <c r="G73" s="3"/>
      <c r="H73" s="2"/>
      <c r="I73" s="3"/>
    </row>
  </sheetData>
  <sheetProtection/>
  <mergeCells count="37">
    <mergeCell ref="H39:I39"/>
    <mergeCell ref="A1:I1"/>
    <mergeCell ref="A2:I2"/>
    <mergeCell ref="A3:A4"/>
    <mergeCell ref="B3:C3"/>
    <mergeCell ref="D3:E3"/>
    <mergeCell ref="F3:G3"/>
    <mergeCell ref="H3:I3"/>
    <mergeCell ref="B43:B44"/>
    <mergeCell ref="C43:C44"/>
    <mergeCell ref="D43:D44"/>
    <mergeCell ref="E43:E44"/>
    <mergeCell ref="F43:F44"/>
    <mergeCell ref="A38:I38"/>
    <mergeCell ref="A39:A40"/>
    <mergeCell ref="B39:C39"/>
    <mergeCell ref="D39:E39"/>
    <mergeCell ref="F39:G39"/>
    <mergeCell ref="G43:G44"/>
    <mergeCell ref="H43:H44"/>
    <mergeCell ref="I43:I44"/>
    <mergeCell ref="A46:I46"/>
    <mergeCell ref="A47:A48"/>
    <mergeCell ref="B47:C47"/>
    <mergeCell ref="D47:E47"/>
    <mergeCell ref="F47:G47"/>
    <mergeCell ref="H47:I47"/>
    <mergeCell ref="A43:A4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</mergeCells>
  <printOptions/>
  <pageMargins left="0.4724409448818898" right="0.35433070866141736" top="0.1968503937007874" bottom="0.1968503937007874" header="0.1968503937007874" footer="0.196850393700787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D49" sqref="D49"/>
    </sheetView>
  </sheetViews>
  <sheetFormatPr defaultColWidth="9.140625" defaultRowHeight="21.75" customHeight="1"/>
  <cols>
    <col min="1" max="1" width="9.57421875" style="1" customWidth="1"/>
    <col min="2" max="2" width="12.00390625" style="1" customWidth="1"/>
    <col min="3" max="3" width="17.57421875" style="4" customWidth="1"/>
    <col min="4" max="4" width="13.140625" style="1" customWidth="1"/>
    <col min="5" max="5" width="18.140625" style="4" customWidth="1"/>
    <col min="6" max="6" width="12.00390625" style="1" customWidth="1"/>
    <col min="7" max="7" width="15.28125" style="4" customWidth="1"/>
    <col min="8" max="8" width="12.421875" style="1" customWidth="1"/>
    <col min="9" max="9" width="19.8515625" style="4" customWidth="1"/>
    <col min="10" max="16384" width="9.00390625" style="1" customWidth="1"/>
  </cols>
  <sheetData>
    <row r="1" spans="1:9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</row>
    <row r="3" spans="1:9" ht="21.75" customHeight="1">
      <c r="A3" s="70" t="s">
        <v>1</v>
      </c>
      <c r="B3" s="72" t="s">
        <v>5</v>
      </c>
      <c r="C3" s="73"/>
      <c r="D3" s="59" t="s">
        <v>4</v>
      </c>
      <c r="E3" s="60"/>
      <c r="F3" s="74" t="s">
        <v>3</v>
      </c>
      <c r="G3" s="75"/>
      <c r="H3" s="76" t="s">
        <v>2</v>
      </c>
      <c r="I3" s="77"/>
    </row>
    <row r="4" spans="1:9" ht="21.75" customHeight="1">
      <c r="A4" s="71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25" t="s">
        <v>6</v>
      </c>
      <c r="I4" s="26" t="s">
        <v>7</v>
      </c>
    </row>
    <row r="5" spans="1:9" ht="22.5" customHeight="1" thickBot="1">
      <c r="A5" s="29">
        <v>1</v>
      </c>
      <c r="B5" s="9">
        <v>0</v>
      </c>
      <c r="C5" s="10">
        <v>0</v>
      </c>
      <c r="D5" s="21">
        <v>0</v>
      </c>
      <c r="E5" s="22">
        <v>0</v>
      </c>
      <c r="F5" s="15">
        <v>0</v>
      </c>
      <c r="G5" s="16">
        <v>0</v>
      </c>
      <c r="H5" s="43">
        <f aca="true" t="shared" si="0" ref="H5:I35">B5+D5+F5</f>
        <v>0</v>
      </c>
      <c r="I5" s="44">
        <f t="shared" si="0"/>
        <v>0</v>
      </c>
    </row>
    <row r="6" spans="1:9" ht="22.5" customHeight="1" thickBot="1">
      <c r="A6" s="30">
        <v>2</v>
      </c>
      <c r="B6" s="11">
        <v>0</v>
      </c>
      <c r="C6" s="12">
        <v>0</v>
      </c>
      <c r="D6" s="23">
        <v>1</v>
      </c>
      <c r="E6" s="24">
        <v>16747.5</v>
      </c>
      <c r="F6" s="17">
        <v>0</v>
      </c>
      <c r="G6" s="18">
        <v>0</v>
      </c>
      <c r="H6" s="43">
        <f t="shared" si="0"/>
        <v>1</v>
      </c>
      <c r="I6" s="44">
        <f t="shared" si="0"/>
        <v>16747.5</v>
      </c>
    </row>
    <row r="7" spans="1:9" ht="22.5" customHeight="1" thickBot="1">
      <c r="A7" s="30">
        <v>3</v>
      </c>
      <c r="B7" s="11">
        <v>0</v>
      </c>
      <c r="C7" s="12">
        <v>0</v>
      </c>
      <c r="D7" s="23">
        <v>1</v>
      </c>
      <c r="E7" s="24">
        <v>33495</v>
      </c>
      <c r="F7" s="17">
        <v>0</v>
      </c>
      <c r="G7" s="18">
        <v>0</v>
      </c>
      <c r="H7" s="43">
        <f t="shared" si="0"/>
        <v>1</v>
      </c>
      <c r="I7" s="44">
        <f t="shared" si="0"/>
        <v>33495</v>
      </c>
    </row>
    <row r="8" spans="1:9" ht="22.5" customHeight="1" thickBot="1">
      <c r="A8" s="30">
        <v>4</v>
      </c>
      <c r="B8" s="11">
        <v>0</v>
      </c>
      <c r="C8" s="12">
        <v>0</v>
      </c>
      <c r="D8" s="23">
        <v>1</v>
      </c>
      <c r="E8" s="24">
        <v>20097</v>
      </c>
      <c r="F8" s="17">
        <v>0</v>
      </c>
      <c r="G8" s="18">
        <v>0</v>
      </c>
      <c r="H8" s="43">
        <f t="shared" si="0"/>
        <v>1</v>
      </c>
      <c r="I8" s="44">
        <f t="shared" si="0"/>
        <v>20097</v>
      </c>
    </row>
    <row r="9" spans="1:9" ht="22.5" customHeight="1" thickBot="1">
      <c r="A9" s="30">
        <v>5</v>
      </c>
      <c r="B9" s="11">
        <v>0</v>
      </c>
      <c r="C9" s="12">
        <v>0</v>
      </c>
      <c r="D9" s="23">
        <v>1</v>
      </c>
      <c r="E9" s="24">
        <v>500</v>
      </c>
      <c r="F9" s="17">
        <v>0</v>
      </c>
      <c r="G9" s="18">
        <v>0</v>
      </c>
      <c r="H9" s="43">
        <f t="shared" si="0"/>
        <v>1</v>
      </c>
      <c r="I9" s="44">
        <f t="shared" si="0"/>
        <v>500</v>
      </c>
    </row>
    <row r="10" spans="1:9" ht="22.5" customHeight="1" thickBot="1">
      <c r="A10" s="30">
        <v>6</v>
      </c>
      <c r="B10" s="11">
        <v>1</v>
      </c>
      <c r="C10" s="12">
        <v>500</v>
      </c>
      <c r="D10" s="23">
        <v>1</v>
      </c>
      <c r="E10" s="24">
        <v>5742</v>
      </c>
      <c r="F10" s="17">
        <v>0</v>
      </c>
      <c r="G10" s="18">
        <v>0</v>
      </c>
      <c r="H10" s="43">
        <f t="shared" si="0"/>
        <v>2</v>
      </c>
      <c r="I10" s="44">
        <f t="shared" si="0"/>
        <v>6242</v>
      </c>
    </row>
    <row r="11" spans="1:9" ht="22.5" customHeight="1" thickBot="1">
      <c r="A11" s="30">
        <v>7</v>
      </c>
      <c r="B11" s="11">
        <v>0</v>
      </c>
      <c r="C11" s="12">
        <v>0</v>
      </c>
      <c r="D11" s="23">
        <v>0</v>
      </c>
      <c r="E11" s="24">
        <v>0</v>
      </c>
      <c r="F11" s="17">
        <v>0</v>
      </c>
      <c r="G11" s="18">
        <v>0</v>
      </c>
      <c r="H11" s="27">
        <f t="shared" si="0"/>
        <v>0</v>
      </c>
      <c r="I11" s="28">
        <f t="shared" si="0"/>
        <v>0</v>
      </c>
    </row>
    <row r="12" spans="1:9" ht="22.5" customHeight="1" thickBot="1">
      <c r="A12" s="30">
        <v>8</v>
      </c>
      <c r="B12" s="11">
        <v>7</v>
      </c>
      <c r="C12" s="12">
        <v>9500</v>
      </c>
      <c r="D12" s="23">
        <v>1</v>
      </c>
      <c r="E12" s="24">
        <v>500</v>
      </c>
      <c r="F12" s="17">
        <v>0</v>
      </c>
      <c r="G12" s="18">
        <v>0</v>
      </c>
      <c r="H12" s="27">
        <f t="shared" si="0"/>
        <v>8</v>
      </c>
      <c r="I12" s="28">
        <f t="shared" si="0"/>
        <v>10000</v>
      </c>
    </row>
    <row r="13" spans="1:9" ht="22.5" customHeight="1" thickBot="1">
      <c r="A13" s="30">
        <v>9</v>
      </c>
      <c r="B13" s="11">
        <v>0</v>
      </c>
      <c r="C13" s="12">
        <v>0</v>
      </c>
      <c r="D13" s="23">
        <v>1</v>
      </c>
      <c r="E13" s="24">
        <v>20097</v>
      </c>
      <c r="F13" s="17">
        <v>0</v>
      </c>
      <c r="G13" s="18">
        <v>0</v>
      </c>
      <c r="H13" s="27">
        <f t="shared" si="0"/>
        <v>1</v>
      </c>
      <c r="I13" s="28">
        <f t="shared" si="0"/>
        <v>20097</v>
      </c>
    </row>
    <row r="14" spans="1:9" ht="22.5" customHeight="1" thickBot="1">
      <c r="A14" s="30">
        <v>10</v>
      </c>
      <c r="B14" s="11">
        <v>0</v>
      </c>
      <c r="C14" s="12">
        <v>0</v>
      </c>
      <c r="D14" s="23">
        <v>0</v>
      </c>
      <c r="E14" s="24">
        <v>0</v>
      </c>
      <c r="F14" s="17">
        <v>0</v>
      </c>
      <c r="G14" s="18">
        <v>0</v>
      </c>
      <c r="H14" s="27">
        <f t="shared" si="0"/>
        <v>0</v>
      </c>
      <c r="I14" s="28">
        <f t="shared" si="0"/>
        <v>0</v>
      </c>
    </row>
    <row r="15" spans="1:9" ht="22.5" customHeight="1" thickBot="1">
      <c r="A15" s="30">
        <v>11</v>
      </c>
      <c r="B15" s="11">
        <v>0</v>
      </c>
      <c r="C15" s="12">
        <v>0</v>
      </c>
      <c r="D15" s="23">
        <v>1</v>
      </c>
      <c r="E15" s="24">
        <v>28710</v>
      </c>
      <c r="F15" s="17">
        <v>0</v>
      </c>
      <c r="G15" s="18">
        <v>0</v>
      </c>
      <c r="H15" s="27">
        <f t="shared" si="0"/>
        <v>1</v>
      </c>
      <c r="I15" s="28">
        <f t="shared" si="0"/>
        <v>28710</v>
      </c>
    </row>
    <row r="16" spans="1:9" ht="22.5" customHeight="1" thickBot="1">
      <c r="A16" s="30">
        <v>12</v>
      </c>
      <c r="B16" s="11">
        <v>1</v>
      </c>
      <c r="C16" s="12">
        <v>3000</v>
      </c>
      <c r="D16" s="23">
        <v>0</v>
      </c>
      <c r="E16" s="24">
        <v>0</v>
      </c>
      <c r="F16" s="17">
        <v>0</v>
      </c>
      <c r="G16" s="18">
        <v>0</v>
      </c>
      <c r="H16" s="27">
        <f t="shared" si="0"/>
        <v>1</v>
      </c>
      <c r="I16" s="28">
        <f t="shared" si="0"/>
        <v>3000</v>
      </c>
    </row>
    <row r="17" spans="1:9" ht="22.5" customHeight="1" thickBot="1">
      <c r="A17" s="30">
        <v>13</v>
      </c>
      <c r="B17" s="11">
        <v>3</v>
      </c>
      <c r="C17" s="12">
        <v>4000</v>
      </c>
      <c r="D17" s="23">
        <v>1</v>
      </c>
      <c r="E17" s="24">
        <v>500</v>
      </c>
      <c r="F17" s="17">
        <v>0</v>
      </c>
      <c r="G17" s="18">
        <v>0</v>
      </c>
      <c r="H17" s="27">
        <f t="shared" si="0"/>
        <v>4</v>
      </c>
      <c r="I17" s="28">
        <f t="shared" si="0"/>
        <v>4500</v>
      </c>
    </row>
    <row r="18" spans="1:9" ht="22.5" customHeight="1" thickBot="1">
      <c r="A18" s="30">
        <v>14</v>
      </c>
      <c r="B18" s="11">
        <v>2</v>
      </c>
      <c r="C18" s="12">
        <v>4500</v>
      </c>
      <c r="D18" s="23">
        <v>0</v>
      </c>
      <c r="E18" s="24">
        <v>0</v>
      </c>
      <c r="F18" s="17">
        <v>0</v>
      </c>
      <c r="G18" s="18">
        <v>0</v>
      </c>
      <c r="H18" s="27">
        <f t="shared" si="0"/>
        <v>2</v>
      </c>
      <c r="I18" s="28">
        <f t="shared" si="0"/>
        <v>4500</v>
      </c>
    </row>
    <row r="19" spans="1:9" ht="22.5" customHeight="1" thickBot="1">
      <c r="A19" s="30">
        <v>15</v>
      </c>
      <c r="B19" s="11">
        <v>2</v>
      </c>
      <c r="C19" s="12">
        <v>4000</v>
      </c>
      <c r="D19" s="23">
        <v>3</v>
      </c>
      <c r="E19" s="24">
        <v>16755</v>
      </c>
      <c r="F19" s="17">
        <v>0</v>
      </c>
      <c r="G19" s="18">
        <v>0</v>
      </c>
      <c r="H19" s="27">
        <f t="shared" si="0"/>
        <v>5</v>
      </c>
      <c r="I19" s="28">
        <f t="shared" si="0"/>
        <v>20755</v>
      </c>
    </row>
    <row r="20" spans="1:9" ht="22.5" customHeight="1" thickBot="1">
      <c r="A20" s="30">
        <v>16</v>
      </c>
      <c r="B20" s="11">
        <v>0</v>
      </c>
      <c r="C20" s="12">
        <v>0</v>
      </c>
      <c r="D20" s="23">
        <v>1</v>
      </c>
      <c r="E20" s="24">
        <v>29427.75</v>
      </c>
      <c r="F20" s="17">
        <v>0</v>
      </c>
      <c r="G20" s="18">
        <v>0</v>
      </c>
      <c r="H20" s="27">
        <f t="shared" si="0"/>
        <v>1</v>
      </c>
      <c r="I20" s="28">
        <f t="shared" si="0"/>
        <v>29427.75</v>
      </c>
    </row>
    <row r="21" spans="1:9" ht="22.5" customHeight="1" thickBot="1">
      <c r="A21" s="30">
        <v>17</v>
      </c>
      <c r="B21" s="11">
        <v>0</v>
      </c>
      <c r="C21" s="12">
        <v>0</v>
      </c>
      <c r="D21" s="23">
        <v>0</v>
      </c>
      <c r="E21" s="24">
        <v>0</v>
      </c>
      <c r="F21" s="17">
        <v>1</v>
      </c>
      <c r="G21" s="18">
        <v>15120</v>
      </c>
      <c r="H21" s="27">
        <f t="shared" si="0"/>
        <v>1</v>
      </c>
      <c r="I21" s="28">
        <f t="shared" si="0"/>
        <v>15120</v>
      </c>
    </row>
    <row r="22" spans="1:9" ht="22.5" customHeight="1" thickBot="1">
      <c r="A22" s="30">
        <v>18</v>
      </c>
      <c r="B22" s="11">
        <v>0</v>
      </c>
      <c r="C22" s="12">
        <v>0</v>
      </c>
      <c r="D22" s="23">
        <v>0</v>
      </c>
      <c r="E22" s="24">
        <v>0</v>
      </c>
      <c r="F22" s="17">
        <v>0</v>
      </c>
      <c r="G22" s="18">
        <v>0</v>
      </c>
      <c r="H22" s="27">
        <f t="shared" si="0"/>
        <v>0</v>
      </c>
      <c r="I22" s="28">
        <f t="shared" si="0"/>
        <v>0</v>
      </c>
    </row>
    <row r="23" spans="1:9" ht="22.5" customHeight="1" thickBot="1">
      <c r="A23" s="30">
        <v>19</v>
      </c>
      <c r="B23" s="11">
        <v>5</v>
      </c>
      <c r="C23" s="12">
        <v>9000</v>
      </c>
      <c r="D23" s="23">
        <v>1</v>
      </c>
      <c r="E23" s="24">
        <v>500</v>
      </c>
      <c r="F23" s="17">
        <v>0</v>
      </c>
      <c r="G23" s="18">
        <v>0</v>
      </c>
      <c r="H23" s="27">
        <f t="shared" si="0"/>
        <v>6</v>
      </c>
      <c r="I23" s="28">
        <f t="shared" si="0"/>
        <v>9500</v>
      </c>
    </row>
    <row r="24" spans="1:9" ht="22.5" customHeight="1" thickBot="1">
      <c r="A24" s="30">
        <v>20</v>
      </c>
      <c r="B24" s="11">
        <v>1</v>
      </c>
      <c r="C24" s="12">
        <v>4000</v>
      </c>
      <c r="D24" s="23">
        <v>4</v>
      </c>
      <c r="E24" s="24">
        <v>23468</v>
      </c>
      <c r="F24" s="17">
        <v>0</v>
      </c>
      <c r="G24" s="18">
        <v>0</v>
      </c>
      <c r="H24" s="27">
        <f t="shared" si="0"/>
        <v>5</v>
      </c>
      <c r="I24" s="28">
        <f t="shared" si="0"/>
        <v>27468</v>
      </c>
    </row>
    <row r="25" spans="1:9" ht="22.5" customHeight="1" thickBot="1">
      <c r="A25" s="30">
        <v>21</v>
      </c>
      <c r="B25" s="11">
        <v>1</v>
      </c>
      <c r="C25" s="12">
        <v>3000</v>
      </c>
      <c r="D25" s="23">
        <v>2</v>
      </c>
      <c r="E25" s="24">
        <v>1000</v>
      </c>
      <c r="F25" s="17">
        <v>0</v>
      </c>
      <c r="G25" s="18">
        <v>0</v>
      </c>
      <c r="H25" s="27">
        <f t="shared" si="0"/>
        <v>3</v>
      </c>
      <c r="I25" s="28">
        <f t="shared" si="0"/>
        <v>4000</v>
      </c>
    </row>
    <row r="26" spans="1:9" ht="22.5" customHeight="1" thickBot="1">
      <c r="A26" s="30">
        <v>22</v>
      </c>
      <c r="B26" s="11">
        <v>2</v>
      </c>
      <c r="C26" s="12">
        <v>6000</v>
      </c>
      <c r="D26" s="23">
        <v>3</v>
      </c>
      <c r="E26" s="24">
        <v>1500</v>
      </c>
      <c r="F26" s="17">
        <v>1</v>
      </c>
      <c r="G26" s="18">
        <v>6048</v>
      </c>
      <c r="H26" s="27">
        <f t="shared" si="0"/>
        <v>6</v>
      </c>
      <c r="I26" s="28">
        <f t="shared" si="0"/>
        <v>13548</v>
      </c>
    </row>
    <row r="27" spans="1:9" ht="22.5" customHeight="1" thickBot="1">
      <c r="A27" s="30">
        <v>23</v>
      </c>
      <c r="B27" s="11">
        <v>0</v>
      </c>
      <c r="C27" s="12">
        <v>0</v>
      </c>
      <c r="D27" s="23">
        <v>1</v>
      </c>
      <c r="E27" s="24">
        <v>500</v>
      </c>
      <c r="F27" s="17">
        <v>0</v>
      </c>
      <c r="G27" s="18">
        <v>0</v>
      </c>
      <c r="H27" s="27">
        <f t="shared" si="0"/>
        <v>1</v>
      </c>
      <c r="I27" s="28">
        <f t="shared" si="0"/>
        <v>500</v>
      </c>
    </row>
    <row r="28" spans="1:9" ht="22.5" customHeight="1" thickBot="1">
      <c r="A28" s="30">
        <v>24</v>
      </c>
      <c r="B28" s="11">
        <v>0</v>
      </c>
      <c r="C28" s="12">
        <v>0</v>
      </c>
      <c r="D28" s="23">
        <v>1</v>
      </c>
      <c r="E28" s="24">
        <v>14355</v>
      </c>
      <c r="F28" s="17">
        <v>0</v>
      </c>
      <c r="G28" s="18">
        <v>0</v>
      </c>
      <c r="H28" s="27">
        <f t="shared" si="0"/>
        <v>1</v>
      </c>
      <c r="I28" s="28">
        <f t="shared" si="0"/>
        <v>14355</v>
      </c>
    </row>
    <row r="29" spans="1:9" ht="22.5" customHeight="1" thickBot="1">
      <c r="A29" s="30">
        <v>25</v>
      </c>
      <c r="B29" s="11">
        <v>0</v>
      </c>
      <c r="C29" s="12">
        <v>0</v>
      </c>
      <c r="D29" s="23">
        <v>0</v>
      </c>
      <c r="E29" s="24">
        <v>0</v>
      </c>
      <c r="F29" s="17">
        <v>1</v>
      </c>
      <c r="G29" s="18">
        <v>5040</v>
      </c>
      <c r="H29" s="27">
        <f t="shared" si="0"/>
        <v>1</v>
      </c>
      <c r="I29" s="28">
        <f t="shared" si="0"/>
        <v>5040</v>
      </c>
    </row>
    <row r="30" spans="1:9" ht="22.5" customHeight="1" thickBot="1">
      <c r="A30" s="30">
        <v>26</v>
      </c>
      <c r="B30" s="11">
        <v>5</v>
      </c>
      <c r="C30" s="12">
        <v>5000</v>
      </c>
      <c r="D30" s="23">
        <v>5</v>
      </c>
      <c r="E30" s="24">
        <v>2500</v>
      </c>
      <c r="F30" s="17">
        <v>1</v>
      </c>
      <c r="G30" s="18">
        <v>15930</v>
      </c>
      <c r="H30" s="27">
        <f t="shared" si="0"/>
        <v>11</v>
      </c>
      <c r="I30" s="28">
        <f t="shared" si="0"/>
        <v>23430</v>
      </c>
    </row>
    <row r="31" spans="1:9" ht="22.5" customHeight="1" thickBot="1">
      <c r="A31" s="30">
        <v>27</v>
      </c>
      <c r="B31" s="11">
        <v>4</v>
      </c>
      <c r="C31" s="12">
        <v>4000</v>
      </c>
      <c r="D31" s="23">
        <v>1</v>
      </c>
      <c r="E31" s="24">
        <v>500</v>
      </c>
      <c r="F31" s="17">
        <v>0</v>
      </c>
      <c r="G31" s="18">
        <v>0</v>
      </c>
      <c r="H31" s="27">
        <f t="shared" si="0"/>
        <v>5</v>
      </c>
      <c r="I31" s="28">
        <f t="shared" si="0"/>
        <v>4500</v>
      </c>
    </row>
    <row r="32" spans="1:9" ht="22.5" customHeight="1" thickBot="1">
      <c r="A32" s="30">
        <v>28</v>
      </c>
      <c r="B32" s="11">
        <v>1</v>
      </c>
      <c r="C32" s="12">
        <v>3000</v>
      </c>
      <c r="D32" s="23">
        <v>0</v>
      </c>
      <c r="E32" s="24">
        <v>0</v>
      </c>
      <c r="F32" s="17">
        <v>0</v>
      </c>
      <c r="G32" s="18">
        <v>0</v>
      </c>
      <c r="H32" s="27">
        <f t="shared" si="0"/>
        <v>1</v>
      </c>
      <c r="I32" s="28">
        <f t="shared" si="0"/>
        <v>3000</v>
      </c>
    </row>
    <row r="33" spans="1:9" ht="22.5" customHeight="1" thickBot="1">
      <c r="A33" s="30">
        <v>29</v>
      </c>
      <c r="B33" s="11">
        <v>0</v>
      </c>
      <c r="C33" s="12">
        <v>0</v>
      </c>
      <c r="D33" s="23">
        <v>1</v>
      </c>
      <c r="E33" s="24">
        <v>4306.5</v>
      </c>
      <c r="F33" s="17">
        <v>0</v>
      </c>
      <c r="G33" s="18">
        <v>0</v>
      </c>
      <c r="H33" s="27">
        <f t="shared" si="0"/>
        <v>1</v>
      </c>
      <c r="I33" s="28">
        <f t="shared" si="0"/>
        <v>4306.5</v>
      </c>
    </row>
    <row r="34" spans="1:9" ht="22.5" customHeight="1" thickBot="1">
      <c r="A34" s="30">
        <v>30</v>
      </c>
      <c r="B34" s="11">
        <v>0</v>
      </c>
      <c r="C34" s="12">
        <v>0</v>
      </c>
      <c r="D34" s="23">
        <v>0</v>
      </c>
      <c r="E34" s="24">
        <v>0</v>
      </c>
      <c r="F34" s="17">
        <v>0</v>
      </c>
      <c r="G34" s="18">
        <v>0</v>
      </c>
      <c r="H34" s="27">
        <f t="shared" si="0"/>
        <v>0</v>
      </c>
      <c r="I34" s="28">
        <f t="shared" si="0"/>
        <v>0</v>
      </c>
    </row>
    <row r="35" spans="1:9" ht="22.5" customHeight="1" thickBot="1">
      <c r="A35" s="30">
        <v>31</v>
      </c>
      <c r="B35" s="11">
        <v>0</v>
      </c>
      <c r="C35" s="12">
        <v>0</v>
      </c>
      <c r="D35" s="23">
        <v>1</v>
      </c>
      <c r="E35" s="24">
        <v>23925</v>
      </c>
      <c r="F35" s="17">
        <v>0</v>
      </c>
      <c r="G35" s="18">
        <v>0</v>
      </c>
      <c r="H35" s="27">
        <f t="shared" si="0"/>
        <v>1</v>
      </c>
      <c r="I35" s="28">
        <f t="shared" si="0"/>
        <v>23925</v>
      </c>
    </row>
    <row r="36" spans="1:9" ht="24" customHeight="1" thickBot="1">
      <c r="A36" s="5" t="s">
        <v>8</v>
      </c>
      <c r="B36" s="5">
        <f aca="true" t="shared" si="1" ref="B36:I36">SUM(B5:B35)</f>
        <v>35</v>
      </c>
      <c r="C36" s="6">
        <f t="shared" si="1"/>
        <v>59500</v>
      </c>
      <c r="D36" s="5">
        <f t="shared" si="1"/>
        <v>33</v>
      </c>
      <c r="E36" s="6">
        <f t="shared" si="1"/>
        <v>245125.75</v>
      </c>
      <c r="F36" s="5">
        <f t="shared" si="1"/>
        <v>4</v>
      </c>
      <c r="G36" s="6">
        <f t="shared" si="1"/>
        <v>42138</v>
      </c>
      <c r="H36" s="5">
        <f t="shared" si="1"/>
        <v>72</v>
      </c>
      <c r="I36" s="6">
        <f t="shared" si="1"/>
        <v>346763.75</v>
      </c>
    </row>
    <row r="37" spans="1:9" ht="6.75" customHeight="1" thickBot="1">
      <c r="A37" s="2"/>
      <c r="B37" s="2"/>
      <c r="C37" s="3"/>
      <c r="D37" s="2"/>
      <c r="E37" s="3"/>
      <c r="F37" s="2"/>
      <c r="G37" s="3"/>
      <c r="H37" s="2"/>
      <c r="I37" s="3"/>
    </row>
    <row r="38" spans="1:9" ht="22.5" customHeight="1" thickTop="1">
      <c r="A38" s="61" t="s">
        <v>9</v>
      </c>
      <c r="B38" s="62"/>
      <c r="C38" s="62"/>
      <c r="D38" s="62"/>
      <c r="E38" s="62"/>
      <c r="F38" s="62"/>
      <c r="G38" s="62"/>
      <c r="H38" s="62"/>
      <c r="I38" s="63"/>
    </row>
    <row r="39" spans="1:9" ht="22.5" customHeight="1">
      <c r="A39" s="64" t="s">
        <v>10</v>
      </c>
      <c r="B39" s="66" t="s">
        <v>11</v>
      </c>
      <c r="C39" s="67"/>
      <c r="D39" s="66" t="s">
        <v>12</v>
      </c>
      <c r="E39" s="67"/>
      <c r="F39" s="66" t="s">
        <v>13</v>
      </c>
      <c r="G39" s="67"/>
      <c r="H39" s="66" t="s">
        <v>2</v>
      </c>
      <c r="I39" s="67"/>
    </row>
    <row r="40" spans="1:9" ht="22.5" customHeight="1">
      <c r="A40" s="65"/>
      <c r="B40" s="31" t="s">
        <v>6</v>
      </c>
      <c r="C40" s="32" t="s">
        <v>7</v>
      </c>
      <c r="D40" s="31" t="s">
        <v>6</v>
      </c>
      <c r="E40" s="32" t="s">
        <v>7</v>
      </c>
      <c r="F40" s="31" t="s">
        <v>6</v>
      </c>
      <c r="G40" s="32" t="s">
        <v>7</v>
      </c>
      <c r="H40" s="33" t="s">
        <v>6</v>
      </c>
      <c r="I40" s="34" t="s">
        <v>7</v>
      </c>
    </row>
    <row r="41" spans="1:9" ht="22.5" customHeight="1">
      <c r="A41" s="31" t="s">
        <v>14</v>
      </c>
      <c r="B41" s="31">
        <v>30</v>
      </c>
      <c r="C41" s="32">
        <v>137200</v>
      </c>
      <c r="D41" s="31">
        <v>30</v>
      </c>
      <c r="E41" s="32">
        <v>450000</v>
      </c>
      <c r="F41" s="31">
        <v>1</v>
      </c>
      <c r="G41" s="32">
        <v>13400</v>
      </c>
      <c r="H41" s="35">
        <f>B41+D41+F41</f>
        <v>61</v>
      </c>
      <c r="I41" s="36">
        <f>C41+E41+G41</f>
        <v>600600</v>
      </c>
    </row>
    <row r="42" spans="1:9" ht="22.5" customHeight="1">
      <c r="A42" s="31" t="s">
        <v>15</v>
      </c>
      <c r="B42" s="31">
        <f aca="true" t="shared" si="2" ref="B42:I42">B36</f>
        <v>35</v>
      </c>
      <c r="C42" s="32">
        <f t="shared" si="2"/>
        <v>59500</v>
      </c>
      <c r="D42" s="31">
        <f t="shared" si="2"/>
        <v>33</v>
      </c>
      <c r="E42" s="32">
        <f t="shared" si="2"/>
        <v>245125.75</v>
      </c>
      <c r="F42" s="31">
        <f t="shared" si="2"/>
        <v>4</v>
      </c>
      <c r="G42" s="32">
        <f t="shared" si="2"/>
        <v>42138</v>
      </c>
      <c r="H42" s="37">
        <f t="shared" si="2"/>
        <v>72</v>
      </c>
      <c r="I42" s="38">
        <f t="shared" si="2"/>
        <v>346763.75</v>
      </c>
    </row>
    <row r="43" spans="1:9" ht="22.5" customHeight="1">
      <c r="A43" s="52" t="s">
        <v>16</v>
      </c>
      <c r="B43" s="52">
        <f aca="true" t="shared" si="3" ref="B43:I43">B42-B41</f>
        <v>5</v>
      </c>
      <c r="C43" s="50">
        <f t="shared" si="3"/>
        <v>-77700</v>
      </c>
      <c r="D43" s="52">
        <f t="shared" si="3"/>
        <v>3</v>
      </c>
      <c r="E43" s="50">
        <f t="shared" si="3"/>
        <v>-204874.25</v>
      </c>
      <c r="F43" s="52">
        <f t="shared" si="3"/>
        <v>3</v>
      </c>
      <c r="G43" s="50">
        <f t="shared" si="3"/>
        <v>28738</v>
      </c>
      <c r="H43" s="52">
        <f t="shared" si="3"/>
        <v>11</v>
      </c>
      <c r="I43" s="50">
        <f t="shared" si="3"/>
        <v>-253836.25</v>
      </c>
    </row>
    <row r="44" spans="1:9" ht="22.5" customHeight="1" thickBot="1">
      <c r="A44" s="53"/>
      <c r="B44" s="53"/>
      <c r="C44" s="51"/>
      <c r="D44" s="53"/>
      <c r="E44" s="51"/>
      <c r="F44" s="53"/>
      <c r="G44" s="51"/>
      <c r="H44" s="53"/>
      <c r="I44" s="51"/>
    </row>
    <row r="45" spans="1:9" ht="7.5" customHeight="1" thickBot="1" thickTop="1">
      <c r="A45" s="2"/>
      <c r="B45" s="2"/>
      <c r="C45" s="3"/>
      <c r="D45" s="2"/>
      <c r="E45" s="3"/>
      <c r="F45" s="2"/>
      <c r="G45" s="3"/>
      <c r="H45" s="2"/>
      <c r="I45" s="3"/>
    </row>
    <row r="46" spans="1:9" ht="22.5" customHeight="1" thickTop="1">
      <c r="A46" s="54" t="s">
        <v>18</v>
      </c>
      <c r="B46" s="55"/>
      <c r="C46" s="55"/>
      <c r="D46" s="55"/>
      <c r="E46" s="55"/>
      <c r="F46" s="55"/>
      <c r="G46" s="55"/>
      <c r="H46" s="55"/>
      <c r="I46" s="56"/>
    </row>
    <row r="47" spans="1:9" ht="22.5" customHeight="1">
      <c r="A47" s="57" t="s">
        <v>10</v>
      </c>
      <c r="B47" s="59" t="s">
        <v>11</v>
      </c>
      <c r="C47" s="60"/>
      <c r="D47" s="59" t="s">
        <v>12</v>
      </c>
      <c r="E47" s="60"/>
      <c r="F47" s="59" t="s">
        <v>13</v>
      </c>
      <c r="G47" s="60"/>
      <c r="H47" s="59" t="s">
        <v>2</v>
      </c>
      <c r="I47" s="60"/>
    </row>
    <row r="48" spans="1:9" ht="22.5" customHeight="1">
      <c r="A48" s="58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39" t="s">
        <v>6</v>
      </c>
      <c r="I48" s="40" t="s">
        <v>7</v>
      </c>
    </row>
    <row r="49" spans="1:9" ht="22.5" customHeight="1">
      <c r="A49" s="19" t="s">
        <v>14</v>
      </c>
      <c r="B49" s="19">
        <f>90+B41</f>
        <v>120</v>
      </c>
      <c r="C49" s="20">
        <f>412200+C41</f>
        <v>549400</v>
      </c>
      <c r="D49" s="19">
        <f>82+D41</f>
        <v>112</v>
      </c>
      <c r="E49" s="20">
        <f>1250000+E41</f>
        <v>1700000</v>
      </c>
      <c r="F49" s="19">
        <f>3+F41</f>
        <v>4</v>
      </c>
      <c r="G49" s="20">
        <f>40200+G41</f>
        <v>53600</v>
      </c>
      <c r="H49" s="41">
        <f>B49+D49+F49</f>
        <v>236</v>
      </c>
      <c r="I49" s="42">
        <f>C49+E49+G49</f>
        <v>2303000</v>
      </c>
    </row>
    <row r="50" spans="1:9" ht="22.5" customHeight="1">
      <c r="A50" s="19" t="s">
        <v>15</v>
      </c>
      <c r="B50" s="19">
        <f>156+B36</f>
        <v>191</v>
      </c>
      <c r="C50" s="20">
        <f>205610+C36</f>
        <v>265110</v>
      </c>
      <c r="D50" s="19">
        <f>99+D36</f>
        <v>132</v>
      </c>
      <c r="E50" s="20">
        <f>751451.75+E36</f>
        <v>996577.5</v>
      </c>
      <c r="F50" s="19">
        <f>3+F36</f>
        <v>7</v>
      </c>
      <c r="G50" s="20">
        <f>71370+G36</f>
        <v>113508</v>
      </c>
      <c r="H50" s="41">
        <f>B50+D50+F50</f>
        <v>330</v>
      </c>
      <c r="I50" s="42">
        <f>C50+E50+G50</f>
        <v>1375195.5</v>
      </c>
    </row>
    <row r="51" spans="1:9" ht="22.5" customHeight="1">
      <c r="A51" s="48" t="s">
        <v>16</v>
      </c>
      <c r="B51" s="48">
        <f aca="true" t="shared" si="4" ref="B51:I51">B50-B49</f>
        <v>71</v>
      </c>
      <c r="C51" s="46">
        <f t="shared" si="4"/>
        <v>-284290</v>
      </c>
      <c r="D51" s="48">
        <f t="shared" si="4"/>
        <v>20</v>
      </c>
      <c r="E51" s="46">
        <f t="shared" si="4"/>
        <v>-703422.5</v>
      </c>
      <c r="F51" s="48">
        <f t="shared" si="4"/>
        <v>3</v>
      </c>
      <c r="G51" s="46">
        <f t="shared" si="4"/>
        <v>59908</v>
      </c>
      <c r="H51" s="48">
        <f t="shared" si="4"/>
        <v>94</v>
      </c>
      <c r="I51" s="46">
        <f t="shared" si="4"/>
        <v>-927804.5</v>
      </c>
    </row>
    <row r="52" spans="1:9" ht="22.5" customHeight="1" thickBot="1">
      <c r="A52" s="49"/>
      <c r="B52" s="49"/>
      <c r="C52" s="47"/>
      <c r="D52" s="49"/>
      <c r="E52" s="47"/>
      <c r="F52" s="49"/>
      <c r="G52" s="47"/>
      <c r="H52" s="49"/>
      <c r="I52" s="47"/>
    </row>
    <row r="53" spans="1:9" ht="22.5" customHeight="1" thickTop="1">
      <c r="A53" s="45"/>
      <c r="B53" s="45"/>
      <c r="C53" s="45"/>
      <c r="D53" s="45"/>
      <c r="E53" s="3"/>
      <c r="F53" s="2"/>
      <c r="G53" s="3"/>
      <c r="H53" s="2"/>
      <c r="I53" s="3"/>
    </row>
    <row r="54" spans="1:9" ht="22.5" customHeight="1">
      <c r="A54" s="2"/>
      <c r="B54" s="2"/>
      <c r="C54" s="3"/>
      <c r="D54" s="2"/>
      <c r="E54" s="3"/>
      <c r="F54" s="2"/>
      <c r="G54" s="3"/>
      <c r="H54" s="2"/>
      <c r="I54" s="3"/>
    </row>
    <row r="55" spans="1:9" ht="22.5" customHeight="1">
      <c r="A55" s="2"/>
      <c r="B55" s="2"/>
      <c r="C55" s="3"/>
      <c r="D55" s="2"/>
      <c r="E55" s="3"/>
      <c r="F55" s="2"/>
      <c r="G55" s="3"/>
      <c r="H55" s="2"/>
      <c r="I55" s="3"/>
    </row>
    <row r="56" spans="1:9" ht="22.5" customHeight="1">
      <c r="A56" s="2"/>
      <c r="B56" s="2"/>
      <c r="C56" s="3"/>
      <c r="D56" s="2"/>
      <c r="E56" s="3"/>
      <c r="F56" s="2"/>
      <c r="G56" s="3"/>
      <c r="H56" s="2"/>
      <c r="I56" s="3"/>
    </row>
    <row r="57" spans="1:9" ht="22.5" customHeight="1">
      <c r="A57" s="2"/>
      <c r="B57" s="2"/>
      <c r="C57" s="3"/>
      <c r="D57" s="2"/>
      <c r="E57" s="3"/>
      <c r="F57" s="2"/>
      <c r="G57" s="3"/>
      <c r="H57" s="2"/>
      <c r="I57" s="3"/>
    </row>
    <row r="58" spans="1:9" ht="22.5" customHeight="1">
      <c r="A58" s="2"/>
      <c r="B58" s="2"/>
      <c r="C58" s="3"/>
      <c r="D58" s="2"/>
      <c r="E58" s="3"/>
      <c r="F58" s="2"/>
      <c r="G58" s="3"/>
      <c r="H58" s="2"/>
      <c r="I58" s="3"/>
    </row>
    <row r="59" spans="1:9" ht="21.75" customHeight="1">
      <c r="A59" s="2"/>
      <c r="B59" s="2"/>
      <c r="C59" s="3"/>
      <c r="D59" s="2"/>
      <c r="E59" s="3"/>
      <c r="F59" s="2"/>
      <c r="G59" s="3"/>
      <c r="H59" s="2"/>
      <c r="I59" s="3"/>
    </row>
    <row r="60" spans="1:9" ht="21.75" customHeight="1">
      <c r="A60" s="2"/>
      <c r="B60" s="2"/>
      <c r="C60" s="3"/>
      <c r="D60" s="2"/>
      <c r="E60" s="3"/>
      <c r="F60" s="2"/>
      <c r="G60" s="3"/>
      <c r="H60" s="2"/>
      <c r="I60" s="3"/>
    </row>
    <row r="61" spans="1:9" ht="21.75" customHeight="1">
      <c r="A61" s="2"/>
      <c r="B61" s="2"/>
      <c r="C61" s="3"/>
      <c r="D61" s="2"/>
      <c r="E61" s="3"/>
      <c r="F61" s="2"/>
      <c r="G61" s="3"/>
      <c r="H61" s="2"/>
      <c r="I61" s="3"/>
    </row>
    <row r="62" spans="1:9" ht="21.75" customHeight="1">
      <c r="A62" s="2"/>
      <c r="B62" s="2"/>
      <c r="C62" s="3"/>
      <c r="D62" s="2"/>
      <c r="E62" s="3"/>
      <c r="F62" s="2"/>
      <c r="G62" s="3"/>
      <c r="H62" s="2"/>
      <c r="I62" s="3"/>
    </row>
    <row r="63" spans="1:9" ht="21.75" customHeight="1">
      <c r="A63" s="2"/>
      <c r="B63" s="2"/>
      <c r="C63" s="3"/>
      <c r="D63" s="2"/>
      <c r="E63" s="3"/>
      <c r="F63" s="2"/>
      <c r="G63" s="3"/>
      <c r="H63" s="2"/>
      <c r="I63" s="3"/>
    </row>
    <row r="64" spans="1:9" ht="21.75" customHeight="1">
      <c r="A64" s="2"/>
      <c r="B64" s="2"/>
      <c r="C64" s="3"/>
      <c r="D64" s="2"/>
      <c r="E64" s="3"/>
      <c r="F64" s="2"/>
      <c r="G64" s="3"/>
      <c r="H64" s="2"/>
      <c r="I64" s="3"/>
    </row>
    <row r="65" spans="1:9" ht="21.75" customHeight="1">
      <c r="A65" s="2"/>
      <c r="B65" s="2"/>
      <c r="C65" s="3"/>
      <c r="D65" s="2"/>
      <c r="E65" s="3"/>
      <c r="F65" s="2"/>
      <c r="G65" s="3"/>
      <c r="H65" s="2"/>
      <c r="I65" s="3"/>
    </row>
    <row r="66" spans="1:9" ht="21.75" customHeight="1">
      <c r="A66" s="2"/>
      <c r="B66" s="2"/>
      <c r="C66" s="3"/>
      <c r="D66" s="2"/>
      <c r="E66" s="3"/>
      <c r="F66" s="2"/>
      <c r="G66" s="3"/>
      <c r="H66" s="2"/>
      <c r="I66" s="3"/>
    </row>
    <row r="67" spans="1:9" ht="21.75" customHeight="1">
      <c r="A67" s="2"/>
      <c r="B67" s="2"/>
      <c r="C67" s="3"/>
      <c r="D67" s="2"/>
      <c r="E67" s="3"/>
      <c r="F67" s="2"/>
      <c r="G67" s="3"/>
      <c r="H67" s="2"/>
      <c r="I67" s="3"/>
    </row>
    <row r="68" spans="1:9" ht="21.75" customHeight="1">
      <c r="A68" s="2"/>
      <c r="B68" s="2"/>
      <c r="C68" s="3"/>
      <c r="D68" s="2"/>
      <c r="E68" s="3"/>
      <c r="F68" s="2"/>
      <c r="G68" s="3"/>
      <c r="H68" s="2"/>
      <c r="I68" s="3"/>
    </row>
    <row r="69" spans="1:9" ht="21.75" customHeight="1">
      <c r="A69" s="2"/>
      <c r="B69" s="2"/>
      <c r="C69" s="3"/>
      <c r="D69" s="2"/>
      <c r="E69" s="3"/>
      <c r="F69" s="2"/>
      <c r="G69" s="3"/>
      <c r="H69" s="2"/>
      <c r="I69" s="3"/>
    </row>
    <row r="70" spans="1:9" ht="21.75" customHeight="1">
      <c r="A70" s="2"/>
      <c r="B70" s="2"/>
      <c r="C70" s="3"/>
      <c r="D70" s="2"/>
      <c r="E70" s="3"/>
      <c r="F70" s="2"/>
      <c r="G70" s="3"/>
      <c r="H70" s="2"/>
      <c r="I70" s="3"/>
    </row>
    <row r="71" spans="1:9" ht="21.75" customHeight="1">
      <c r="A71" s="2"/>
      <c r="B71" s="2"/>
      <c r="C71" s="3"/>
      <c r="D71" s="2"/>
      <c r="E71" s="3"/>
      <c r="F71" s="2"/>
      <c r="G71" s="3"/>
      <c r="H71" s="2"/>
      <c r="I71" s="3"/>
    </row>
    <row r="72" spans="1:9" ht="21.75" customHeight="1">
      <c r="A72" s="2"/>
      <c r="B72" s="2"/>
      <c r="C72" s="3"/>
      <c r="D72" s="2"/>
      <c r="E72" s="3"/>
      <c r="F72" s="2"/>
      <c r="G72" s="3"/>
      <c r="H72" s="2"/>
      <c r="I72" s="3"/>
    </row>
    <row r="73" spans="1:9" ht="21.75" customHeight="1">
      <c r="A73" s="2"/>
      <c r="B73" s="2"/>
      <c r="C73" s="3"/>
      <c r="D73" s="2"/>
      <c r="E73" s="3"/>
      <c r="F73" s="2"/>
      <c r="G73" s="3"/>
      <c r="H73" s="2"/>
      <c r="I73" s="3"/>
    </row>
  </sheetData>
  <sheetProtection/>
  <mergeCells count="37">
    <mergeCell ref="H39:I39"/>
    <mergeCell ref="A1:I1"/>
    <mergeCell ref="A2:I2"/>
    <mergeCell ref="A3:A4"/>
    <mergeCell ref="B3:C3"/>
    <mergeCell ref="D3:E3"/>
    <mergeCell ref="F3:G3"/>
    <mergeCell ref="H3:I3"/>
    <mergeCell ref="B43:B44"/>
    <mergeCell ref="C43:C44"/>
    <mergeCell ref="D43:D44"/>
    <mergeCell ref="E43:E44"/>
    <mergeCell ref="F43:F44"/>
    <mergeCell ref="A38:I38"/>
    <mergeCell ref="A39:A40"/>
    <mergeCell ref="B39:C39"/>
    <mergeCell ref="D39:E39"/>
    <mergeCell ref="F39:G39"/>
    <mergeCell ref="G43:G44"/>
    <mergeCell ref="H43:H44"/>
    <mergeCell ref="I43:I44"/>
    <mergeCell ref="A46:I46"/>
    <mergeCell ref="A47:A48"/>
    <mergeCell ref="B47:C47"/>
    <mergeCell ref="D47:E47"/>
    <mergeCell ref="F47:G47"/>
    <mergeCell ref="H47:I47"/>
    <mergeCell ref="A43:A4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</mergeCells>
  <printOptions/>
  <pageMargins left="0.4724409448818898" right="0.35433070866141736" top="0.1968503937007874" bottom="0.1968503937007874" header="0.1968503937007874" footer="0.196850393700787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31">
      <selection activeCell="L49" sqref="L49"/>
    </sheetView>
  </sheetViews>
  <sheetFormatPr defaultColWidth="9.140625" defaultRowHeight="21.75" customHeight="1"/>
  <cols>
    <col min="1" max="1" width="9.57421875" style="1" customWidth="1"/>
    <col min="2" max="2" width="12.00390625" style="1" customWidth="1"/>
    <col min="3" max="3" width="17.57421875" style="4" customWidth="1"/>
    <col min="4" max="4" width="13.140625" style="1" customWidth="1"/>
    <col min="5" max="5" width="18.140625" style="4" customWidth="1"/>
    <col min="6" max="6" width="12.00390625" style="1" customWidth="1"/>
    <col min="7" max="7" width="15.28125" style="4" customWidth="1"/>
    <col min="8" max="8" width="12.421875" style="1" customWidth="1"/>
    <col min="9" max="9" width="19.8515625" style="4" customWidth="1"/>
    <col min="10" max="16384" width="9.00390625" style="1" customWidth="1"/>
  </cols>
  <sheetData>
    <row r="1" spans="1:9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69" t="s">
        <v>22</v>
      </c>
      <c r="B2" s="69"/>
      <c r="C2" s="69"/>
      <c r="D2" s="69"/>
      <c r="E2" s="69"/>
      <c r="F2" s="69"/>
      <c r="G2" s="69"/>
      <c r="H2" s="69"/>
      <c r="I2" s="69"/>
    </row>
    <row r="3" spans="1:9" ht="21.75" customHeight="1">
      <c r="A3" s="70" t="s">
        <v>1</v>
      </c>
      <c r="B3" s="72" t="s">
        <v>5</v>
      </c>
      <c r="C3" s="73"/>
      <c r="D3" s="59" t="s">
        <v>4</v>
      </c>
      <c r="E3" s="60"/>
      <c r="F3" s="74" t="s">
        <v>3</v>
      </c>
      <c r="G3" s="75"/>
      <c r="H3" s="76" t="s">
        <v>2</v>
      </c>
      <c r="I3" s="77"/>
    </row>
    <row r="4" spans="1:9" ht="21.75" customHeight="1">
      <c r="A4" s="71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25" t="s">
        <v>6</v>
      </c>
      <c r="I4" s="26" t="s">
        <v>7</v>
      </c>
    </row>
    <row r="5" spans="1:9" ht="22.5" customHeight="1" thickBot="1">
      <c r="A5" s="29">
        <v>1</v>
      </c>
      <c r="B5" s="9">
        <v>1</v>
      </c>
      <c r="C5" s="10">
        <v>3000</v>
      </c>
      <c r="D5" s="21">
        <v>1</v>
      </c>
      <c r="E5" s="22">
        <v>14355</v>
      </c>
      <c r="F5" s="15">
        <v>0</v>
      </c>
      <c r="G5" s="16">
        <v>0</v>
      </c>
      <c r="H5" s="43">
        <f aca="true" t="shared" si="0" ref="H5:I7">B5+D5+F5</f>
        <v>2</v>
      </c>
      <c r="I5" s="44">
        <f t="shared" si="0"/>
        <v>17355</v>
      </c>
    </row>
    <row r="6" spans="1:9" ht="22.5" customHeight="1" thickBot="1">
      <c r="A6" s="30">
        <v>2</v>
      </c>
      <c r="B6" s="11">
        <v>0</v>
      </c>
      <c r="C6" s="12">
        <v>0</v>
      </c>
      <c r="D6" s="23">
        <v>0</v>
      </c>
      <c r="E6" s="24">
        <v>0</v>
      </c>
      <c r="F6" s="17">
        <v>0</v>
      </c>
      <c r="G6" s="18">
        <v>0</v>
      </c>
      <c r="H6" s="43">
        <f t="shared" si="0"/>
        <v>0</v>
      </c>
      <c r="I6" s="44">
        <f t="shared" si="0"/>
        <v>0</v>
      </c>
    </row>
    <row r="7" spans="1:9" ht="22.5" customHeight="1" thickBot="1">
      <c r="A7" s="30">
        <v>3</v>
      </c>
      <c r="B7" s="11">
        <v>5</v>
      </c>
      <c r="C7" s="12">
        <v>6500</v>
      </c>
      <c r="D7" s="23">
        <v>0</v>
      </c>
      <c r="E7" s="24">
        <v>0</v>
      </c>
      <c r="F7" s="17">
        <v>0</v>
      </c>
      <c r="G7" s="18">
        <v>0</v>
      </c>
      <c r="H7" s="43">
        <f t="shared" si="0"/>
        <v>5</v>
      </c>
      <c r="I7" s="44">
        <f t="shared" si="0"/>
        <v>6500</v>
      </c>
    </row>
    <row r="8" spans="1:9" ht="22.5" customHeight="1" thickBot="1">
      <c r="A8" s="30">
        <v>4</v>
      </c>
      <c r="B8" s="11">
        <v>2</v>
      </c>
      <c r="C8" s="12">
        <v>4000</v>
      </c>
      <c r="D8" s="23">
        <v>4</v>
      </c>
      <c r="E8" s="24">
        <v>2000</v>
      </c>
      <c r="F8" s="17">
        <v>0</v>
      </c>
      <c r="G8" s="18">
        <v>0</v>
      </c>
      <c r="H8" s="43">
        <f aca="true" t="shared" si="1" ref="H8:I32">B8+D8+F8</f>
        <v>6</v>
      </c>
      <c r="I8" s="44">
        <f t="shared" si="1"/>
        <v>6000</v>
      </c>
    </row>
    <row r="9" spans="1:9" ht="22.5" customHeight="1" thickBot="1">
      <c r="A9" s="30">
        <v>5</v>
      </c>
      <c r="B9" s="11">
        <v>1</v>
      </c>
      <c r="C9" s="12">
        <v>500</v>
      </c>
      <c r="D9" s="23">
        <v>5</v>
      </c>
      <c r="E9" s="24">
        <v>2500</v>
      </c>
      <c r="F9" s="17">
        <v>0</v>
      </c>
      <c r="G9" s="18">
        <v>0</v>
      </c>
      <c r="H9" s="43">
        <f t="shared" si="1"/>
        <v>6</v>
      </c>
      <c r="I9" s="44">
        <f t="shared" si="1"/>
        <v>3000</v>
      </c>
    </row>
    <row r="10" spans="1:9" ht="22.5" customHeight="1" thickBot="1">
      <c r="A10" s="30">
        <v>6</v>
      </c>
      <c r="B10" s="11">
        <v>0</v>
      </c>
      <c r="C10" s="12">
        <v>0</v>
      </c>
      <c r="D10" s="23">
        <v>5</v>
      </c>
      <c r="E10" s="24">
        <v>29710</v>
      </c>
      <c r="F10" s="17">
        <v>0</v>
      </c>
      <c r="G10" s="18">
        <v>0</v>
      </c>
      <c r="H10" s="43">
        <f t="shared" si="1"/>
        <v>5</v>
      </c>
      <c r="I10" s="44">
        <f t="shared" si="1"/>
        <v>29710</v>
      </c>
    </row>
    <row r="11" spans="1:9" ht="22.5" customHeight="1" thickBot="1">
      <c r="A11" s="30">
        <v>7</v>
      </c>
      <c r="B11" s="11">
        <v>0</v>
      </c>
      <c r="C11" s="12">
        <v>0</v>
      </c>
      <c r="D11" s="23">
        <v>2</v>
      </c>
      <c r="E11" s="24">
        <v>28470.75</v>
      </c>
      <c r="F11" s="17">
        <v>0</v>
      </c>
      <c r="G11" s="18">
        <v>0</v>
      </c>
      <c r="H11" s="27">
        <f t="shared" si="1"/>
        <v>2</v>
      </c>
      <c r="I11" s="28">
        <f t="shared" si="1"/>
        <v>28470.75</v>
      </c>
    </row>
    <row r="12" spans="1:9" ht="22.5" customHeight="1" thickBot="1">
      <c r="A12" s="30">
        <v>8</v>
      </c>
      <c r="B12" s="11">
        <v>0</v>
      </c>
      <c r="C12" s="12">
        <v>0</v>
      </c>
      <c r="D12" s="23">
        <v>2</v>
      </c>
      <c r="E12" s="24">
        <v>35887.5</v>
      </c>
      <c r="F12" s="17">
        <v>0</v>
      </c>
      <c r="G12" s="18">
        <v>0</v>
      </c>
      <c r="H12" s="27">
        <f t="shared" si="1"/>
        <v>2</v>
      </c>
      <c r="I12" s="28">
        <f t="shared" si="1"/>
        <v>35887.5</v>
      </c>
    </row>
    <row r="13" spans="1:9" ht="22.5" customHeight="1" thickBot="1">
      <c r="A13" s="30">
        <v>9</v>
      </c>
      <c r="B13" s="11">
        <v>1</v>
      </c>
      <c r="C13" s="12">
        <v>3000</v>
      </c>
      <c r="D13" s="23">
        <v>2</v>
      </c>
      <c r="E13" s="24">
        <v>14855</v>
      </c>
      <c r="F13" s="17">
        <v>0</v>
      </c>
      <c r="G13" s="18">
        <v>0</v>
      </c>
      <c r="H13" s="27">
        <f t="shared" si="1"/>
        <v>3</v>
      </c>
      <c r="I13" s="28">
        <f t="shared" si="1"/>
        <v>17855</v>
      </c>
    </row>
    <row r="14" spans="1:9" ht="22.5" customHeight="1" thickBot="1">
      <c r="A14" s="30">
        <v>10</v>
      </c>
      <c r="B14" s="11">
        <v>2</v>
      </c>
      <c r="C14" s="12">
        <v>6000</v>
      </c>
      <c r="D14" s="23">
        <v>2</v>
      </c>
      <c r="E14" s="24">
        <v>1000</v>
      </c>
      <c r="F14" s="17">
        <v>0</v>
      </c>
      <c r="G14" s="18">
        <v>0</v>
      </c>
      <c r="H14" s="27">
        <f t="shared" si="1"/>
        <v>4</v>
      </c>
      <c r="I14" s="28">
        <f t="shared" si="1"/>
        <v>7000</v>
      </c>
    </row>
    <row r="15" spans="1:9" ht="22.5" customHeight="1" thickBot="1">
      <c r="A15" s="30">
        <v>11</v>
      </c>
      <c r="B15" s="11">
        <v>3</v>
      </c>
      <c r="C15" s="12">
        <v>5000</v>
      </c>
      <c r="D15" s="23">
        <v>5</v>
      </c>
      <c r="E15" s="24">
        <v>16355</v>
      </c>
      <c r="F15" s="17">
        <v>0</v>
      </c>
      <c r="G15" s="18">
        <v>0</v>
      </c>
      <c r="H15" s="27">
        <f t="shared" si="1"/>
        <v>8</v>
      </c>
      <c r="I15" s="28">
        <f t="shared" si="1"/>
        <v>21355</v>
      </c>
    </row>
    <row r="16" spans="1:9" ht="22.5" customHeight="1" thickBot="1">
      <c r="A16" s="30">
        <v>12</v>
      </c>
      <c r="B16" s="11">
        <v>1</v>
      </c>
      <c r="C16" s="12">
        <v>500</v>
      </c>
      <c r="D16" s="23">
        <v>6</v>
      </c>
      <c r="E16" s="24">
        <v>34298.75</v>
      </c>
      <c r="F16" s="17">
        <v>0</v>
      </c>
      <c r="G16" s="18">
        <v>0</v>
      </c>
      <c r="H16" s="27">
        <f t="shared" si="1"/>
        <v>7</v>
      </c>
      <c r="I16" s="28">
        <f t="shared" si="1"/>
        <v>34798.75</v>
      </c>
    </row>
    <row r="17" spans="1:9" ht="22.5" customHeight="1" thickBot="1">
      <c r="A17" s="30">
        <v>13</v>
      </c>
      <c r="B17" s="11">
        <v>0</v>
      </c>
      <c r="C17" s="12">
        <v>0</v>
      </c>
      <c r="D17" s="23">
        <v>1</v>
      </c>
      <c r="E17" s="24">
        <v>12441</v>
      </c>
      <c r="F17" s="17">
        <v>0</v>
      </c>
      <c r="G17" s="18">
        <v>0</v>
      </c>
      <c r="H17" s="27">
        <f t="shared" si="1"/>
        <v>1</v>
      </c>
      <c r="I17" s="28">
        <f t="shared" si="1"/>
        <v>12441</v>
      </c>
    </row>
    <row r="18" spans="1:9" ht="22.5" customHeight="1" thickBot="1">
      <c r="A18" s="30">
        <v>14</v>
      </c>
      <c r="B18" s="11">
        <v>0</v>
      </c>
      <c r="C18" s="12">
        <v>0</v>
      </c>
      <c r="D18" s="23">
        <v>1</v>
      </c>
      <c r="E18" s="24">
        <v>12919.5</v>
      </c>
      <c r="F18" s="17">
        <v>0</v>
      </c>
      <c r="G18" s="18">
        <v>0</v>
      </c>
      <c r="H18" s="27">
        <f t="shared" si="1"/>
        <v>1</v>
      </c>
      <c r="I18" s="28">
        <f t="shared" si="1"/>
        <v>12919.5</v>
      </c>
    </row>
    <row r="19" spans="1:9" ht="22.5" customHeight="1" thickBot="1">
      <c r="A19" s="30">
        <v>15</v>
      </c>
      <c r="B19" s="11">
        <v>0</v>
      </c>
      <c r="C19" s="12">
        <v>0</v>
      </c>
      <c r="D19" s="23">
        <v>1</v>
      </c>
      <c r="E19" s="24" t="s">
        <v>23</v>
      </c>
      <c r="F19" s="17">
        <v>0</v>
      </c>
      <c r="G19" s="18">
        <v>0</v>
      </c>
      <c r="H19" s="27">
        <f t="shared" si="1"/>
        <v>1</v>
      </c>
      <c r="I19" s="28" t="str">
        <f>E19</f>
        <v>ส่งฟ้องศาล</v>
      </c>
    </row>
    <row r="20" spans="1:9" ht="22.5" customHeight="1" thickBot="1">
      <c r="A20" s="30">
        <v>16</v>
      </c>
      <c r="B20" s="11">
        <v>0</v>
      </c>
      <c r="C20" s="12">
        <v>0</v>
      </c>
      <c r="D20" s="23">
        <v>0</v>
      </c>
      <c r="E20" s="24">
        <v>0</v>
      </c>
      <c r="F20" s="17">
        <v>0</v>
      </c>
      <c r="G20" s="18">
        <v>0</v>
      </c>
      <c r="H20" s="27">
        <f t="shared" si="1"/>
        <v>0</v>
      </c>
      <c r="I20" s="28">
        <f aca="true" t="shared" si="2" ref="I20:I32">C20+E20+G20</f>
        <v>0</v>
      </c>
    </row>
    <row r="21" spans="1:9" ht="22.5" customHeight="1" thickBot="1">
      <c r="A21" s="30">
        <v>17</v>
      </c>
      <c r="B21" s="11">
        <v>0</v>
      </c>
      <c r="C21" s="12">
        <v>0</v>
      </c>
      <c r="D21" s="23">
        <v>1</v>
      </c>
      <c r="E21" s="24">
        <v>500</v>
      </c>
      <c r="F21" s="17">
        <v>0</v>
      </c>
      <c r="G21" s="18">
        <v>0</v>
      </c>
      <c r="H21" s="27">
        <f t="shared" si="1"/>
        <v>1</v>
      </c>
      <c r="I21" s="28">
        <f t="shared" si="2"/>
        <v>500</v>
      </c>
    </row>
    <row r="22" spans="1:9" ht="22.5" customHeight="1" thickBot="1">
      <c r="A22" s="30">
        <v>18</v>
      </c>
      <c r="B22" s="11">
        <v>2</v>
      </c>
      <c r="C22" s="12">
        <v>2000</v>
      </c>
      <c r="D22" s="23">
        <v>1</v>
      </c>
      <c r="E22" s="24">
        <v>500</v>
      </c>
      <c r="F22" s="17">
        <v>0</v>
      </c>
      <c r="G22" s="18">
        <v>0</v>
      </c>
      <c r="H22" s="27">
        <f t="shared" si="1"/>
        <v>3</v>
      </c>
      <c r="I22" s="28">
        <f t="shared" si="2"/>
        <v>2500</v>
      </c>
    </row>
    <row r="23" spans="1:9" ht="22.5" customHeight="1" thickBot="1">
      <c r="A23" s="30">
        <v>19</v>
      </c>
      <c r="B23" s="11">
        <v>1</v>
      </c>
      <c r="C23" s="12">
        <v>1000</v>
      </c>
      <c r="D23" s="23">
        <v>2</v>
      </c>
      <c r="E23" s="24">
        <v>1000</v>
      </c>
      <c r="F23" s="17">
        <v>0</v>
      </c>
      <c r="G23" s="18">
        <v>0</v>
      </c>
      <c r="H23" s="27">
        <f t="shared" si="1"/>
        <v>3</v>
      </c>
      <c r="I23" s="28">
        <f t="shared" si="2"/>
        <v>2000</v>
      </c>
    </row>
    <row r="24" spans="1:9" ht="22.5" customHeight="1" thickBot="1">
      <c r="A24" s="30">
        <v>20</v>
      </c>
      <c r="B24" s="11">
        <v>0</v>
      </c>
      <c r="C24" s="12">
        <v>0</v>
      </c>
      <c r="D24" s="23">
        <v>1</v>
      </c>
      <c r="E24" s="24">
        <v>5024.25</v>
      </c>
      <c r="F24" s="17">
        <v>0</v>
      </c>
      <c r="G24" s="18">
        <v>0</v>
      </c>
      <c r="H24" s="27">
        <f t="shared" si="1"/>
        <v>1</v>
      </c>
      <c r="I24" s="28">
        <f t="shared" si="2"/>
        <v>5024.25</v>
      </c>
    </row>
    <row r="25" spans="1:9" ht="22.5" customHeight="1" thickBot="1">
      <c r="A25" s="30">
        <v>21</v>
      </c>
      <c r="B25" s="11">
        <v>0</v>
      </c>
      <c r="C25" s="12">
        <v>0</v>
      </c>
      <c r="D25" s="23">
        <v>2</v>
      </c>
      <c r="E25" s="24">
        <v>19379.25</v>
      </c>
      <c r="F25" s="17">
        <v>0</v>
      </c>
      <c r="G25" s="18">
        <v>0</v>
      </c>
      <c r="H25" s="27">
        <f t="shared" si="1"/>
        <v>2</v>
      </c>
      <c r="I25" s="28">
        <f t="shared" si="2"/>
        <v>19379.25</v>
      </c>
    </row>
    <row r="26" spans="1:9" ht="22.5" customHeight="1" thickBot="1">
      <c r="A26" s="30">
        <v>22</v>
      </c>
      <c r="B26" s="11">
        <v>0</v>
      </c>
      <c r="C26" s="12">
        <v>0</v>
      </c>
      <c r="D26" s="23">
        <v>1</v>
      </c>
      <c r="E26" s="24">
        <v>24882</v>
      </c>
      <c r="F26" s="17">
        <v>0</v>
      </c>
      <c r="G26" s="18">
        <v>0</v>
      </c>
      <c r="H26" s="27">
        <f t="shared" si="1"/>
        <v>1</v>
      </c>
      <c r="I26" s="28">
        <f t="shared" si="2"/>
        <v>24882</v>
      </c>
    </row>
    <row r="27" spans="1:9" ht="22.5" customHeight="1" thickBot="1">
      <c r="A27" s="30">
        <v>23</v>
      </c>
      <c r="B27" s="11">
        <v>5</v>
      </c>
      <c r="C27" s="12">
        <v>7500</v>
      </c>
      <c r="D27" s="23">
        <v>2</v>
      </c>
      <c r="E27" s="24">
        <v>1000</v>
      </c>
      <c r="F27" s="17">
        <v>0</v>
      </c>
      <c r="G27" s="18">
        <v>0</v>
      </c>
      <c r="H27" s="27">
        <f t="shared" si="1"/>
        <v>7</v>
      </c>
      <c r="I27" s="28">
        <f t="shared" si="2"/>
        <v>8500</v>
      </c>
    </row>
    <row r="28" spans="1:9" ht="22.5" customHeight="1" thickBot="1">
      <c r="A28" s="30">
        <v>24</v>
      </c>
      <c r="B28" s="11">
        <v>6</v>
      </c>
      <c r="C28" s="12">
        <v>10500</v>
      </c>
      <c r="D28" s="23">
        <v>0</v>
      </c>
      <c r="E28" s="24">
        <v>0</v>
      </c>
      <c r="F28" s="17">
        <v>0</v>
      </c>
      <c r="G28" s="18">
        <v>0</v>
      </c>
      <c r="H28" s="27">
        <f t="shared" si="1"/>
        <v>6</v>
      </c>
      <c r="I28" s="28">
        <f t="shared" si="2"/>
        <v>10500</v>
      </c>
    </row>
    <row r="29" spans="1:9" ht="22.5" customHeight="1" thickBot="1">
      <c r="A29" s="30">
        <v>25</v>
      </c>
      <c r="B29" s="11">
        <v>2</v>
      </c>
      <c r="C29" s="12">
        <v>1500</v>
      </c>
      <c r="D29" s="23">
        <v>1</v>
      </c>
      <c r="E29" s="24">
        <v>500</v>
      </c>
      <c r="F29" s="17">
        <v>0</v>
      </c>
      <c r="G29" s="18">
        <v>0</v>
      </c>
      <c r="H29" s="27">
        <f t="shared" si="1"/>
        <v>3</v>
      </c>
      <c r="I29" s="28">
        <f t="shared" si="2"/>
        <v>2000</v>
      </c>
    </row>
    <row r="30" spans="1:9" ht="22.5" customHeight="1" thickBot="1">
      <c r="A30" s="30">
        <v>26</v>
      </c>
      <c r="B30" s="11">
        <v>2</v>
      </c>
      <c r="C30" s="12">
        <v>4000</v>
      </c>
      <c r="D30" s="23">
        <v>0</v>
      </c>
      <c r="E30" s="24">
        <v>0</v>
      </c>
      <c r="F30" s="17">
        <v>0</v>
      </c>
      <c r="G30" s="18">
        <v>0</v>
      </c>
      <c r="H30" s="27">
        <f t="shared" si="1"/>
        <v>2</v>
      </c>
      <c r="I30" s="28">
        <f t="shared" si="2"/>
        <v>4000</v>
      </c>
    </row>
    <row r="31" spans="1:9" ht="22.5" customHeight="1" thickBot="1">
      <c r="A31" s="30">
        <v>27</v>
      </c>
      <c r="B31" s="11">
        <v>0</v>
      </c>
      <c r="C31" s="12">
        <v>0</v>
      </c>
      <c r="D31" s="23">
        <v>0</v>
      </c>
      <c r="E31" s="24">
        <v>0</v>
      </c>
      <c r="F31" s="17">
        <v>0</v>
      </c>
      <c r="G31" s="18">
        <v>0</v>
      </c>
      <c r="H31" s="27">
        <f t="shared" si="1"/>
        <v>0</v>
      </c>
      <c r="I31" s="28">
        <f t="shared" si="2"/>
        <v>0</v>
      </c>
    </row>
    <row r="32" spans="1:9" ht="22.5" customHeight="1" thickBot="1">
      <c r="A32" s="30">
        <v>28</v>
      </c>
      <c r="B32" s="11">
        <v>1</v>
      </c>
      <c r="C32" s="12">
        <v>3000</v>
      </c>
      <c r="D32" s="23">
        <v>0</v>
      </c>
      <c r="E32" s="24">
        <v>0</v>
      </c>
      <c r="F32" s="17">
        <v>0</v>
      </c>
      <c r="G32" s="18">
        <v>0</v>
      </c>
      <c r="H32" s="27">
        <f t="shared" si="1"/>
        <v>1</v>
      </c>
      <c r="I32" s="28">
        <f t="shared" si="2"/>
        <v>3000</v>
      </c>
    </row>
    <row r="33" spans="1:9" ht="22.5" customHeight="1" thickBot="1">
      <c r="A33" s="30"/>
      <c r="B33" s="11"/>
      <c r="C33" s="12"/>
      <c r="D33" s="23"/>
      <c r="E33" s="24"/>
      <c r="F33" s="17"/>
      <c r="G33" s="18"/>
      <c r="H33" s="27"/>
      <c r="I33" s="28"/>
    </row>
    <row r="34" spans="1:9" ht="22.5" customHeight="1" thickBot="1">
      <c r="A34" s="30"/>
      <c r="B34" s="11"/>
      <c r="C34" s="12"/>
      <c r="D34" s="23"/>
      <c r="E34" s="24"/>
      <c r="F34" s="17"/>
      <c r="G34" s="18"/>
      <c r="H34" s="27"/>
      <c r="I34" s="28"/>
    </row>
    <row r="35" spans="1:9" ht="22.5" customHeight="1" thickBot="1">
      <c r="A35" s="30"/>
      <c r="B35" s="11"/>
      <c r="C35" s="12"/>
      <c r="D35" s="23"/>
      <c r="E35" s="24"/>
      <c r="F35" s="17"/>
      <c r="G35" s="18"/>
      <c r="H35" s="27"/>
      <c r="I35" s="28"/>
    </row>
    <row r="36" spans="1:9" ht="24" customHeight="1" thickBot="1">
      <c r="A36" s="5" t="s">
        <v>8</v>
      </c>
      <c r="B36" s="5">
        <f aca="true" t="shared" si="3" ref="B36:I36">SUM(B5:B35)</f>
        <v>35</v>
      </c>
      <c r="C36" s="6">
        <f t="shared" si="3"/>
        <v>58000</v>
      </c>
      <c r="D36" s="5">
        <f t="shared" si="3"/>
        <v>48</v>
      </c>
      <c r="E36" s="6">
        <f t="shared" si="3"/>
        <v>257578</v>
      </c>
      <c r="F36" s="5">
        <f t="shared" si="3"/>
        <v>0</v>
      </c>
      <c r="G36" s="6">
        <f t="shared" si="3"/>
        <v>0</v>
      </c>
      <c r="H36" s="5">
        <f t="shared" si="3"/>
        <v>83</v>
      </c>
      <c r="I36" s="6">
        <f t="shared" si="3"/>
        <v>315578</v>
      </c>
    </row>
    <row r="37" spans="1:9" ht="6.75" customHeight="1" thickBot="1">
      <c r="A37" s="2"/>
      <c r="B37" s="2"/>
      <c r="C37" s="3"/>
      <c r="D37" s="2"/>
      <c r="E37" s="3"/>
      <c r="F37" s="2"/>
      <c r="G37" s="3"/>
      <c r="H37" s="2"/>
      <c r="I37" s="3"/>
    </row>
    <row r="38" spans="1:9" ht="22.5" customHeight="1" thickTop="1">
      <c r="A38" s="61" t="s">
        <v>9</v>
      </c>
      <c r="B38" s="62"/>
      <c r="C38" s="62"/>
      <c r="D38" s="62"/>
      <c r="E38" s="62"/>
      <c r="F38" s="62"/>
      <c r="G38" s="62"/>
      <c r="H38" s="62"/>
      <c r="I38" s="63"/>
    </row>
    <row r="39" spans="1:9" ht="22.5" customHeight="1">
      <c r="A39" s="64" t="s">
        <v>10</v>
      </c>
      <c r="B39" s="66" t="s">
        <v>11</v>
      </c>
      <c r="C39" s="67"/>
      <c r="D39" s="66" t="s">
        <v>12</v>
      </c>
      <c r="E39" s="67"/>
      <c r="F39" s="66" t="s">
        <v>13</v>
      </c>
      <c r="G39" s="67"/>
      <c r="H39" s="66" t="s">
        <v>2</v>
      </c>
      <c r="I39" s="67"/>
    </row>
    <row r="40" spans="1:9" ht="22.5" customHeight="1">
      <c r="A40" s="65"/>
      <c r="B40" s="31" t="s">
        <v>6</v>
      </c>
      <c r="C40" s="32" t="s">
        <v>7</v>
      </c>
      <c r="D40" s="31" t="s">
        <v>6</v>
      </c>
      <c r="E40" s="32" t="s">
        <v>7</v>
      </c>
      <c r="F40" s="31" t="s">
        <v>6</v>
      </c>
      <c r="G40" s="32" t="s">
        <v>7</v>
      </c>
      <c r="H40" s="33" t="s">
        <v>6</v>
      </c>
      <c r="I40" s="34" t="s">
        <v>7</v>
      </c>
    </row>
    <row r="41" spans="1:9" ht="22.5" customHeight="1">
      <c r="A41" s="31" t="s">
        <v>14</v>
      </c>
      <c r="B41" s="31">
        <v>30</v>
      </c>
      <c r="C41" s="32">
        <v>137200</v>
      </c>
      <c r="D41" s="31">
        <v>17</v>
      </c>
      <c r="E41" s="32">
        <v>250000</v>
      </c>
      <c r="F41" s="31">
        <v>1</v>
      </c>
      <c r="G41" s="32">
        <v>13400</v>
      </c>
      <c r="H41" s="35">
        <f>B41+D41+F41</f>
        <v>48</v>
      </c>
      <c r="I41" s="36">
        <f>C41+E41+G41</f>
        <v>400600</v>
      </c>
    </row>
    <row r="42" spans="1:9" ht="22.5" customHeight="1">
      <c r="A42" s="31" t="s">
        <v>15</v>
      </c>
      <c r="B42" s="31">
        <f aca="true" t="shared" si="4" ref="B42:I42">B36</f>
        <v>35</v>
      </c>
      <c r="C42" s="32">
        <f t="shared" si="4"/>
        <v>58000</v>
      </c>
      <c r="D42" s="31">
        <f t="shared" si="4"/>
        <v>48</v>
      </c>
      <c r="E42" s="32">
        <f t="shared" si="4"/>
        <v>257578</v>
      </c>
      <c r="F42" s="31">
        <f t="shared" si="4"/>
        <v>0</v>
      </c>
      <c r="G42" s="32">
        <f t="shared" si="4"/>
        <v>0</v>
      </c>
      <c r="H42" s="37">
        <f t="shared" si="4"/>
        <v>83</v>
      </c>
      <c r="I42" s="38">
        <f t="shared" si="4"/>
        <v>315578</v>
      </c>
    </row>
    <row r="43" spans="1:9" ht="22.5" customHeight="1">
      <c r="A43" s="52" t="s">
        <v>16</v>
      </c>
      <c r="B43" s="52">
        <f aca="true" t="shared" si="5" ref="B43:I43">B42-B41</f>
        <v>5</v>
      </c>
      <c r="C43" s="50">
        <f t="shared" si="5"/>
        <v>-79200</v>
      </c>
      <c r="D43" s="52">
        <f t="shared" si="5"/>
        <v>31</v>
      </c>
      <c r="E43" s="50">
        <f t="shared" si="5"/>
        <v>7578</v>
      </c>
      <c r="F43" s="52">
        <f t="shared" si="5"/>
        <v>-1</v>
      </c>
      <c r="G43" s="50">
        <f t="shared" si="5"/>
        <v>-13400</v>
      </c>
      <c r="H43" s="52">
        <f t="shared" si="5"/>
        <v>35</v>
      </c>
      <c r="I43" s="50">
        <f t="shared" si="5"/>
        <v>-85022</v>
      </c>
    </row>
    <row r="44" spans="1:9" ht="22.5" customHeight="1" thickBot="1">
      <c r="A44" s="53"/>
      <c r="B44" s="53"/>
      <c r="C44" s="51"/>
      <c r="D44" s="53"/>
      <c r="E44" s="51"/>
      <c r="F44" s="53"/>
      <c r="G44" s="51"/>
      <c r="H44" s="53"/>
      <c r="I44" s="51"/>
    </row>
    <row r="45" spans="1:9" ht="7.5" customHeight="1" thickBot="1" thickTop="1">
      <c r="A45" s="2"/>
      <c r="B45" s="2"/>
      <c r="C45" s="3"/>
      <c r="D45" s="2"/>
      <c r="E45" s="3"/>
      <c r="F45" s="2"/>
      <c r="G45" s="3"/>
      <c r="H45" s="2"/>
      <c r="I45" s="3"/>
    </row>
    <row r="46" spans="1:9" ht="22.5" customHeight="1" thickTop="1">
      <c r="A46" s="54" t="s">
        <v>18</v>
      </c>
      <c r="B46" s="55"/>
      <c r="C46" s="55"/>
      <c r="D46" s="55"/>
      <c r="E46" s="55"/>
      <c r="F46" s="55"/>
      <c r="G46" s="55"/>
      <c r="H46" s="55"/>
      <c r="I46" s="56"/>
    </row>
    <row r="47" spans="1:9" ht="22.5" customHeight="1">
      <c r="A47" s="57" t="s">
        <v>10</v>
      </c>
      <c r="B47" s="59" t="s">
        <v>11</v>
      </c>
      <c r="C47" s="60"/>
      <c r="D47" s="59" t="s">
        <v>12</v>
      </c>
      <c r="E47" s="60"/>
      <c r="F47" s="59" t="s">
        <v>13</v>
      </c>
      <c r="G47" s="60"/>
      <c r="H47" s="59" t="s">
        <v>2</v>
      </c>
      <c r="I47" s="60"/>
    </row>
    <row r="48" spans="1:9" ht="22.5" customHeight="1">
      <c r="A48" s="58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39" t="s">
        <v>6</v>
      </c>
      <c r="I48" s="40" t="s">
        <v>7</v>
      </c>
    </row>
    <row r="49" spans="1:9" ht="22.5" customHeight="1">
      <c r="A49" s="19" t="s">
        <v>14</v>
      </c>
      <c r="B49" s="19">
        <f>120+B41</f>
        <v>150</v>
      </c>
      <c r="C49" s="20">
        <f>549400+C41</f>
        <v>686600</v>
      </c>
      <c r="D49" s="19">
        <f>112+D41</f>
        <v>129</v>
      </c>
      <c r="E49" s="20">
        <f>1700000+E41</f>
        <v>1950000</v>
      </c>
      <c r="F49" s="19">
        <f>4+F41</f>
        <v>5</v>
      </c>
      <c r="G49" s="20">
        <f>53600+G41</f>
        <v>67000</v>
      </c>
      <c r="H49" s="41">
        <f>B49+D49+F49</f>
        <v>284</v>
      </c>
      <c r="I49" s="42">
        <f>C49+E49+G49</f>
        <v>2703600</v>
      </c>
    </row>
    <row r="50" spans="1:9" ht="22.5" customHeight="1">
      <c r="A50" s="19" t="s">
        <v>15</v>
      </c>
      <c r="B50" s="19">
        <f>191+B36</f>
        <v>226</v>
      </c>
      <c r="C50" s="20">
        <f>265110+C36</f>
        <v>323110</v>
      </c>
      <c r="D50" s="19">
        <f>132+D36</f>
        <v>180</v>
      </c>
      <c r="E50" s="20">
        <f>996577.5+E36</f>
        <v>1254155.5</v>
      </c>
      <c r="F50" s="19">
        <f>7+F36</f>
        <v>7</v>
      </c>
      <c r="G50" s="20">
        <f>113508+G36</f>
        <v>113508</v>
      </c>
      <c r="H50" s="41">
        <f>B50+D50+F50</f>
        <v>413</v>
      </c>
      <c r="I50" s="42">
        <f>C50+E50+G50</f>
        <v>1690773.5</v>
      </c>
    </row>
    <row r="51" spans="1:9" ht="22.5" customHeight="1">
      <c r="A51" s="48" t="s">
        <v>16</v>
      </c>
      <c r="B51" s="48">
        <f aca="true" t="shared" si="6" ref="B51:I51">B50-B49</f>
        <v>76</v>
      </c>
      <c r="C51" s="46">
        <f t="shared" si="6"/>
        <v>-363490</v>
      </c>
      <c r="D51" s="48">
        <f t="shared" si="6"/>
        <v>51</v>
      </c>
      <c r="E51" s="46">
        <f t="shared" si="6"/>
        <v>-695844.5</v>
      </c>
      <c r="F51" s="48">
        <f t="shared" si="6"/>
        <v>2</v>
      </c>
      <c r="G51" s="46">
        <f t="shared" si="6"/>
        <v>46508</v>
      </c>
      <c r="H51" s="48">
        <f t="shared" si="6"/>
        <v>129</v>
      </c>
      <c r="I51" s="46">
        <f t="shared" si="6"/>
        <v>-1012826.5</v>
      </c>
    </row>
    <row r="52" spans="1:9" ht="22.5" customHeight="1" thickBot="1">
      <c r="A52" s="49"/>
      <c r="B52" s="49"/>
      <c r="C52" s="47"/>
      <c r="D52" s="49"/>
      <c r="E52" s="47"/>
      <c r="F52" s="49"/>
      <c r="G52" s="47"/>
      <c r="H52" s="49"/>
      <c r="I52" s="47"/>
    </row>
    <row r="53" spans="1:9" ht="22.5" customHeight="1" thickTop="1">
      <c r="A53" s="45"/>
      <c r="B53" s="45"/>
      <c r="C53" s="45"/>
      <c r="D53" s="45"/>
      <c r="E53" s="3"/>
      <c r="F53" s="2"/>
      <c r="G53" s="3"/>
      <c r="H53" s="2"/>
      <c r="I53" s="3"/>
    </row>
    <row r="54" spans="1:9" ht="22.5" customHeight="1">
      <c r="A54" s="2"/>
      <c r="B54" s="2"/>
      <c r="C54" s="3"/>
      <c r="D54" s="2"/>
      <c r="E54" s="3"/>
      <c r="F54" s="2"/>
      <c r="G54" s="3"/>
      <c r="H54" s="2"/>
      <c r="I54" s="3"/>
    </row>
    <row r="55" spans="1:9" ht="22.5" customHeight="1">
      <c r="A55" s="2"/>
      <c r="B55" s="2"/>
      <c r="C55" s="3"/>
      <c r="D55" s="2"/>
      <c r="E55" s="3"/>
      <c r="F55" s="2"/>
      <c r="G55" s="3"/>
      <c r="H55" s="2"/>
      <c r="I55" s="3"/>
    </row>
    <row r="56" spans="1:9" ht="22.5" customHeight="1">
      <c r="A56" s="2"/>
      <c r="B56" s="2"/>
      <c r="C56" s="3"/>
      <c r="D56" s="2"/>
      <c r="E56" s="3"/>
      <c r="F56" s="2"/>
      <c r="G56" s="3"/>
      <c r="H56" s="2"/>
      <c r="I56" s="3"/>
    </row>
    <row r="57" spans="1:9" ht="22.5" customHeight="1">
      <c r="A57" s="2"/>
      <c r="B57" s="2"/>
      <c r="C57" s="3"/>
      <c r="D57" s="2"/>
      <c r="E57" s="3"/>
      <c r="F57" s="2"/>
      <c r="G57" s="3"/>
      <c r="H57" s="2"/>
      <c r="I57" s="3"/>
    </row>
    <row r="58" spans="1:9" ht="22.5" customHeight="1">
      <c r="A58" s="2"/>
      <c r="B58" s="2"/>
      <c r="C58" s="3"/>
      <c r="D58" s="2"/>
      <c r="E58" s="3"/>
      <c r="F58" s="2"/>
      <c r="G58" s="3"/>
      <c r="H58" s="2"/>
      <c r="I58" s="3"/>
    </row>
    <row r="59" spans="1:9" ht="21.75" customHeight="1">
      <c r="A59" s="2"/>
      <c r="B59" s="2"/>
      <c r="C59" s="3"/>
      <c r="D59" s="2"/>
      <c r="E59" s="3"/>
      <c r="F59" s="2"/>
      <c r="G59" s="3"/>
      <c r="H59" s="2"/>
      <c r="I59" s="3"/>
    </row>
    <row r="60" spans="1:9" ht="21.75" customHeight="1">
      <c r="A60" s="2"/>
      <c r="B60" s="2"/>
      <c r="C60" s="3"/>
      <c r="D60" s="2"/>
      <c r="E60" s="3"/>
      <c r="F60" s="2"/>
      <c r="G60" s="3"/>
      <c r="H60" s="2"/>
      <c r="I60" s="3"/>
    </row>
    <row r="61" spans="1:9" ht="21.75" customHeight="1">
      <c r="A61" s="2"/>
      <c r="B61" s="2"/>
      <c r="C61" s="3"/>
      <c r="D61" s="2"/>
      <c r="E61" s="3"/>
      <c r="F61" s="2"/>
      <c r="G61" s="3"/>
      <c r="H61" s="2"/>
      <c r="I61" s="3"/>
    </row>
    <row r="62" spans="1:9" ht="21.75" customHeight="1">
      <c r="A62" s="2"/>
      <c r="B62" s="2"/>
      <c r="C62" s="3"/>
      <c r="D62" s="2"/>
      <c r="E62" s="3"/>
      <c r="F62" s="2"/>
      <c r="G62" s="3"/>
      <c r="H62" s="2"/>
      <c r="I62" s="3"/>
    </row>
    <row r="63" spans="1:9" ht="21.75" customHeight="1">
      <c r="A63" s="2"/>
      <c r="B63" s="2"/>
      <c r="C63" s="3"/>
      <c r="D63" s="2"/>
      <c r="E63" s="3"/>
      <c r="F63" s="2"/>
      <c r="G63" s="3"/>
      <c r="H63" s="2"/>
      <c r="I63" s="3"/>
    </row>
    <row r="64" spans="1:9" ht="21.75" customHeight="1">
      <c r="A64" s="2"/>
      <c r="B64" s="2"/>
      <c r="C64" s="3"/>
      <c r="D64" s="2"/>
      <c r="E64" s="3"/>
      <c r="F64" s="2"/>
      <c r="G64" s="3"/>
      <c r="H64" s="2"/>
      <c r="I64" s="3"/>
    </row>
    <row r="65" spans="1:9" ht="21.75" customHeight="1">
      <c r="A65" s="2"/>
      <c r="B65" s="2"/>
      <c r="C65" s="3"/>
      <c r="D65" s="2"/>
      <c r="E65" s="3"/>
      <c r="F65" s="2"/>
      <c r="G65" s="3"/>
      <c r="H65" s="2"/>
      <c r="I65" s="3"/>
    </row>
    <row r="66" spans="1:9" ht="21.75" customHeight="1">
      <c r="A66" s="2"/>
      <c r="B66" s="2"/>
      <c r="C66" s="3"/>
      <c r="D66" s="2"/>
      <c r="E66" s="3"/>
      <c r="F66" s="2"/>
      <c r="G66" s="3"/>
      <c r="H66" s="2"/>
      <c r="I66" s="3"/>
    </row>
    <row r="67" spans="1:9" ht="21.75" customHeight="1">
      <c r="A67" s="2"/>
      <c r="B67" s="2"/>
      <c r="C67" s="3"/>
      <c r="D67" s="2"/>
      <c r="E67" s="3"/>
      <c r="F67" s="2"/>
      <c r="G67" s="3"/>
      <c r="H67" s="2"/>
      <c r="I67" s="3"/>
    </row>
    <row r="68" spans="1:9" ht="21.75" customHeight="1">
      <c r="A68" s="2"/>
      <c r="B68" s="2"/>
      <c r="C68" s="3"/>
      <c r="D68" s="2"/>
      <c r="E68" s="3"/>
      <c r="F68" s="2"/>
      <c r="G68" s="3"/>
      <c r="H68" s="2"/>
      <c r="I68" s="3"/>
    </row>
    <row r="69" spans="1:9" ht="21.75" customHeight="1">
      <c r="A69" s="2"/>
      <c r="B69" s="2"/>
      <c r="C69" s="3"/>
      <c r="D69" s="2"/>
      <c r="E69" s="3"/>
      <c r="F69" s="2"/>
      <c r="G69" s="3"/>
      <c r="H69" s="2"/>
      <c r="I69" s="3"/>
    </row>
    <row r="70" spans="1:9" ht="21.75" customHeight="1">
      <c r="A70" s="2"/>
      <c r="B70" s="2"/>
      <c r="C70" s="3"/>
      <c r="D70" s="2"/>
      <c r="E70" s="3"/>
      <c r="F70" s="2"/>
      <c r="G70" s="3"/>
      <c r="H70" s="2"/>
      <c r="I70" s="3"/>
    </row>
    <row r="71" spans="1:9" ht="21.75" customHeight="1">
      <c r="A71" s="2"/>
      <c r="B71" s="2"/>
      <c r="C71" s="3"/>
      <c r="D71" s="2"/>
      <c r="E71" s="3"/>
      <c r="F71" s="2"/>
      <c r="G71" s="3"/>
      <c r="H71" s="2"/>
      <c r="I71" s="3"/>
    </row>
    <row r="72" spans="1:9" ht="21.75" customHeight="1">
      <c r="A72" s="2"/>
      <c r="B72" s="2"/>
      <c r="C72" s="3"/>
      <c r="D72" s="2"/>
      <c r="E72" s="3"/>
      <c r="F72" s="2"/>
      <c r="G72" s="3"/>
      <c r="H72" s="2"/>
      <c r="I72" s="3"/>
    </row>
    <row r="73" spans="1:9" ht="21.75" customHeight="1">
      <c r="A73" s="2"/>
      <c r="B73" s="2"/>
      <c r="C73" s="3"/>
      <c r="D73" s="2"/>
      <c r="E73" s="3"/>
      <c r="F73" s="2"/>
      <c r="G73" s="3"/>
      <c r="H73" s="2"/>
      <c r="I73" s="3"/>
    </row>
  </sheetData>
  <sheetProtection/>
  <mergeCells count="37"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G43:G44"/>
    <mergeCell ref="H43:H44"/>
    <mergeCell ref="I43:I44"/>
    <mergeCell ref="A46:I46"/>
    <mergeCell ref="A47:A48"/>
    <mergeCell ref="B47:C47"/>
    <mergeCell ref="D47:E47"/>
    <mergeCell ref="F47:G47"/>
    <mergeCell ref="H47:I47"/>
    <mergeCell ref="A43:A44"/>
    <mergeCell ref="B43:B44"/>
    <mergeCell ref="C43:C44"/>
    <mergeCell ref="D43:D44"/>
    <mergeCell ref="E43:E44"/>
    <mergeCell ref="F43:F44"/>
    <mergeCell ref="A38:I38"/>
    <mergeCell ref="A39:A40"/>
    <mergeCell ref="B39:C39"/>
    <mergeCell ref="D39:E39"/>
    <mergeCell ref="F39:G39"/>
    <mergeCell ref="H39:I39"/>
    <mergeCell ref="A1:I1"/>
    <mergeCell ref="A2:I2"/>
    <mergeCell ref="A3:A4"/>
    <mergeCell ref="B3:C3"/>
    <mergeCell ref="D3:E3"/>
    <mergeCell ref="F3:G3"/>
    <mergeCell ref="H3:I3"/>
  </mergeCells>
  <printOptions/>
  <pageMargins left="0.4724409448818898" right="0.35433070866141736" top="0.1968503937007874" bottom="0.1968503937007874" header="0.1968503937007874" footer="0.196850393700787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G50" sqref="G50"/>
    </sheetView>
  </sheetViews>
  <sheetFormatPr defaultColWidth="9.140625" defaultRowHeight="15"/>
  <cols>
    <col min="1" max="1" width="9.57421875" style="1" customWidth="1"/>
    <col min="2" max="2" width="12.00390625" style="1" customWidth="1"/>
    <col min="3" max="3" width="17.57421875" style="4" customWidth="1"/>
    <col min="4" max="4" width="13.140625" style="1" customWidth="1"/>
    <col min="5" max="5" width="18.140625" style="4" customWidth="1"/>
    <col min="6" max="6" width="12.00390625" style="1" customWidth="1"/>
    <col min="7" max="7" width="15.28125" style="4" customWidth="1"/>
    <col min="8" max="8" width="12.421875" style="1" customWidth="1"/>
    <col min="9" max="9" width="19.8515625" style="4" customWidth="1"/>
    <col min="10" max="16384" width="9.00390625" style="1" customWidth="1"/>
  </cols>
  <sheetData>
    <row r="1" spans="1:9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</row>
    <row r="3" spans="1:9" ht="21.75" customHeight="1">
      <c r="A3" s="70" t="s">
        <v>1</v>
      </c>
      <c r="B3" s="72" t="s">
        <v>5</v>
      </c>
      <c r="C3" s="73"/>
      <c r="D3" s="59" t="s">
        <v>4</v>
      </c>
      <c r="E3" s="60"/>
      <c r="F3" s="74" t="s">
        <v>3</v>
      </c>
      <c r="G3" s="75"/>
      <c r="H3" s="76" t="s">
        <v>2</v>
      </c>
      <c r="I3" s="77"/>
    </row>
    <row r="4" spans="1:9" ht="21.75" customHeight="1">
      <c r="A4" s="71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25" t="s">
        <v>6</v>
      </c>
      <c r="I4" s="26" t="s">
        <v>7</v>
      </c>
    </row>
    <row r="5" spans="1:9" ht="22.5" customHeight="1" thickBot="1">
      <c r="A5" s="29">
        <v>1</v>
      </c>
      <c r="B5" s="9">
        <v>0</v>
      </c>
      <c r="C5" s="10">
        <v>0</v>
      </c>
      <c r="D5" s="21">
        <v>1</v>
      </c>
      <c r="E5" s="22">
        <v>12441</v>
      </c>
      <c r="F5" s="15">
        <v>0</v>
      </c>
      <c r="G5" s="16">
        <v>0</v>
      </c>
      <c r="H5" s="43">
        <f aca="true" t="shared" si="0" ref="H5:I35">B5+D5+F5</f>
        <v>1</v>
      </c>
      <c r="I5" s="44">
        <f t="shared" si="0"/>
        <v>12441</v>
      </c>
    </row>
    <row r="6" spans="1:9" ht="22.5" customHeight="1" thickBot="1">
      <c r="A6" s="30">
        <v>2</v>
      </c>
      <c r="B6" s="11">
        <v>4</v>
      </c>
      <c r="C6" s="12">
        <v>2000</v>
      </c>
      <c r="D6" s="23">
        <v>1</v>
      </c>
      <c r="E6" s="24">
        <v>500</v>
      </c>
      <c r="F6" s="17">
        <v>0</v>
      </c>
      <c r="G6" s="18">
        <v>0</v>
      </c>
      <c r="H6" s="43">
        <f t="shared" si="0"/>
        <v>5</v>
      </c>
      <c r="I6" s="44">
        <f t="shared" si="0"/>
        <v>2500</v>
      </c>
    </row>
    <row r="7" spans="1:9" ht="22.5" customHeight="1" thickBot="1">
      <c r="A7" s="30">
        <v>3</v>
      </c>
      <c r="B7" s="11">
        <v>8</v>
      </c>
      <c r="C7" s="12">
        <v>4000</v>
      </c>
      <c r="D7" s="23">
        <v>10</v>
      </c>
      <c r="E7" s="24">
        <v>5000</v>
      </c>
      <c r="F7" s="17">
        <v>0</v>
      </c>
      <c r="G7" s="18">
        <v>0</v>
      </c>
      <c r="H7" s="43">
        <f t="shared" si="0"/>
        <v>18</v>
      </c>
      <c r="I7" s="44">
        <f t="shared" si="0"/>
        <v>9000</v>
      </c>
    </row>
    <row r="8" spans="1:9" ht="22.5" customHeight="1" thickBot="1">
      <c r="A8" s="30">
        <v>4</v>
      </c>
      <c r="B8" s="11">
        <v>0</v>
      </c>
      <c r="C8" s="12">
        <v>0</v>
      </c>
      <c r="D8" s="23">
        <v>2</v>
      </c>
      <c r="E8" s="24">
        <v>31581</v>
      </c>
      <c r="F8" s="17">
        <v>0</v>
      </c>
      <c r="G8" s="18">
        <v>0</v>
      </c>
      <c r="H8" s="43">
        <f t="shared" si="0"/>
        <v>2</v>
      </c>
      <c r="I8" s="44">
        <f t="shared" si="0"/>
        <v>31581</v>
      </c>
    </row>
    <row r="9" spans="1:9" ht="22.5" customHeight="1" thickBot="1">
      <c r="A9" s="30">
        <v>5</v>
      </c>
      <c r="B9" s="11">
        <v>12</v>
      </c>
      <c r="C9" s="12">
        <v>8000</v>
      </c>
      <c r="D9" s="23">
        <v>3</v>
      </c>
      <c r="E9" s="24">
        <v>9613</v>
      </c>
      <c r="F9" s="17">
        <v>0</v>
      </c>
      <c r="G9" s="18">
        <v>0</v>
      </c>
      <c r="H9" s="43">
        <f t="shared" si="0"/>
        <v>15</v>
      </c>
      <c r="I9" s="44">
        <f t="shared" si="0"/>
        <v>17613</v>
      </c>
    </row>
    <row r="10" spans="1:9" ht="22.5" customHeight="1" thickBot="1">
      <c r="A10" s="30">
        <v>6</v>
      </c>
      <c r="B10" s="11">
        <v>1</v>
      </c>
      <c r="C10" s="12">
        <v>500</v>
      </c>
      <c r="D10" s="23">
        <v>0</v>
      </c>
      <c r="E10" s="24">
        <v>0</v>
      </c>
      <c r="F10" s="17">
        <v>0</v>
      </c>
      <c r="G10" s="18">
        <v>0</v>
      </c>
      <c r="H10" s="43">
        <f t="shared" si="0"/>
        <v>1</v>
      </c>
      <c r="I10" s="44">
        <f t="shared" si="0"/>
        <v>500</v>
      </c>
    </row>
    <row r="11" spans="1:9" ht="22.5" customHeight="1" thickBot="1">
      <c r="A11" s="30">
        <v>7</v>
      </c>
      <c r="B11" s="11">
        <v>0</v>
      </c>
      <c r="C11" s="12">
        <v>0</v>
      </c>
      <c r="D11" s="23">
        <v>1</v>
      </c>
      <c r="E11" s="24">
        <v>23925</v>
      </c>
      <c r="F11" s="17">
        <v>0</v>
      </c>
      <c r="G11" s="18">
        <v>0</v>
      </c>
      <c r="H11" s="27">
        <f t="shared" si="0"/>
        <v>1</v>
      </c>
      <c r="I11" s="28">
        <f t="shared" si="0"/>
        <v>23925</v>
      </c>
    </row>
    <row r="12" spans="1:9" ht="22.5" customHeight="1" thickBot="1">
      <c r="A12" s="30">
        <v>8</v>
      </c>
      <c r="B12" s="11">
        <v>0</v>
      </c>
      <c r="C12" s="12">
        <v>0</v>
      </c>
      <c r="D12" s="23">
        <v>0</v>
      </c>
      <c r="E12" s="24">
        <v>0</v>
      </c>
      <c r="F12" s="17">
        <v>0</v>
      </c>
      <c r="G12" s="18">
        <v>0</v>
      </c>
      <c r="H12" s="27">
        <f t="shared" si="0"/>
        <v>0</v>
      </c>
      <c r="I12" s="28">
        <f t="shared" si="0"/>
        <v>0</v>
      </c>
    </row>
    <row r="13" spans="1:9" ht="22.5" customHeight="1" thickBot="1">
      <c r="A13" s="30">
        <v>9</v>
      </c>
      <c r="B13" s="11">
        <v>8</v>
      </c>
      <c r="C13" s="12">
        <v>4000</v>
      </c>
      <c r="D13" s="23">
        <v>3</v>
      </c>
      <c r="E13" s="24">
        <v>1500</v>
      </c>
      <c r="F13" s="17">
        <v>0</v>
      </c>
      <c r="G13" s="18">
        <v>0</v>
      </c>
      <c r="H13" s="27">
        <f t="shared" si="0"/>
        <v>11</v>
      </c>
      <c r="I13" s="28">
        <f t="shared" si="0"/>
        <v>5500</v>
      </c>
    </row>
    <row r="14" spans="1:9" ht="22.5" customHeight="1" thickBot="1">
      <c r="A14" s="30">
        <v>10</v>
      </c>
      <c r="B14" s="11">
        <v>9</v>
      </c>
      <c r="C14" s="12">
        <v>4500</v>
      </c>
      <c r="D14" s="23">
        <v>8</v>
      </c>
      <c r="E14" s="24">
        <v>25032.5</v>
      </c>
      <c r="F14" s="17">
        <v>0</v>
      </c>
      <c r="G14" s="18">
        <v>0</v>
      </c>
      <c r="H14" s="27">
        <f t="shared" si="0"/>
        <v>17</v>
      </c>
      <c r="I14" s="28">
        <f t="shared" si="0"/>
        <v>29532.5</v>
      </c>
    </row>
    <row r="15" spans="1:9" ht="22.5" customHeight="1" thickBot="1">
      <c r="A15" s="30">
        <v>11</v>
      </c>
      <c r="B15" s="11">
        <v>10</v>
      </c>
      <c r="C15" s="12">
        <v>8000</v>
      </c>
      <c r="D15" s="23">
        <v>4</v>
      </c>
      <c r="E15" s="24">
        <v>2000</v>
      </c>
      <c r="F15" s="17">
        <v>0</v>
      </c>
      <c r="G15" s="18">
        <v>0</v>
      </c>
      <c r="H15" s="27">
        <f t="shared" si="0"/>
        <v>14</v>
      </c>
      <c r="I15" s="28">
        <f t="shared" si="0"/>
        <v>10000</v>
      </c>
    </row>
    <row r="16" spans="1:9" ht="22.5" customHeight="1" thickBot="1">
      <c r="A16" s="30">
        <v>12</v>
      </c>
      <c r="B16" s="11">
        <v>8</v>
      </c>
      <c r="C16" s="12">
        <v>6500</v>
      </c>
      <c r="D16" s="23">
        <v>1</v>
      </c>
      <c r="E16" s="24">
        <v>500</v>
      </c>
      <c r="F16" s="17">
        <v>0</v>
      </c>
      <c r="G16" s="18">
        <v>0</v>
      </c>
      <c r="H16" s="27">
        <f t="shared" si="0"/>
        <v>9</v>
      </c>
      <c r="I16" s="28">
        <f t="shared" si="0"/>
        <v>7000</v>
      </c>
    </row>
    <row r="17" spans="1:9" ht="22.5" customHeight="1" thickBot="1">
      <c r="A17" s="30">
        <v>13</v>
      </c>
      <c r="B17" s="11">
        <v>3</v>
      </c>
      <c r="C17" s="12">
        <v>4000</v>
      </c>
      <c r="D17" s="23">
        <v>5</v>
      </c>
      <c r="E17" s="24">
        <v>16355</v>
      </c>
      <c r="F17" s="17">
        <v>0</v>
      </c>
      <c r="G17" s="18">
        <v>0</v>
      </c>
      <c r="H17" s="27">
        <f t="shared" si="0"/>
        <v>8</v>
      </c>
      <c r="I17" s="28">
        <f t="shared" si="0"/>
        <v>20355</v>
      </c>
    </row>
    <row r="18" spans="1:9" ht="22.5" customHeight="1" thickBot="1">
      <c r="A18" s="30">
        <v>14</v>
      </c>
      <c r="B18" s="11">
        <v>0</v>
      </c>
      <c r="C18" s="12">
        <v>0</v>
      </c>
      <c r="D18" s="23">
        <v>0</v>
      </c>
      <c r="E18" s="24">
        <v>0</v>
      </c>
      <c r="F18" s="17">
        <v>0</v>
      </c>
      <c r="G18" s="18">
        <v>0</v>
      </c>
      <c r="H18" s="27">
        <f t="shared" si="0"/>
        <v>0</v>
      </c>
      <c r="I18" s="28">
        <f t="shared" si="0"/>
        <v>0</v>
      </c>
    </row>
    <row r="19" spans="1:9" ht="22.5" customHeight="1" thickBot="1">
      <c r="A19" s="30">
        <v>15</v>
      </c>
      <c r="B19" s="11">
        <v>0</v>
      </c>
      <c r="C19" s="12">
        <v>0</v>
      </c>
      <c r="D19" s="23">
        <v>1</v>
      </c>
      <c r="E19" s="24">
        <v>14355</v>
      </c>
      <c r="F19" s="17">
        <v>0</v>
      </c>
      <c r="G19" s="18">
        <v>0</v>
      </c>
      <c r="H19" s="27">
        <f t="shared" si="0"/>
        <v>1</v>
      </c>
      <c r="I19" s="28">
        <f t="shared" si="0"/>
        <v>14355</v>
      </c>
    </row>
    <row r="20" spans="1:9" ht="22.5" customHeight="1" thickBot="1">
      <c r="A20" s="30">
        <v>16</v>
      </c>
      <c r="B20" s="11">
        <v>3</v>
      </c>
      <c r="C20" s="12">
        <v>1500</v>
      </c>
      <c r="D20" s="23">
        <v>7</v>
      </c>
      <c r="E20" s="24">
        <v>35952</v>
      </c>
      <c r="F20" s="17">
        <v>0</v>
      </c>
      <c r="G20" s="18">
        <v>0</v>
      </c>
      <c r="H20" s="27">
        <f t="shared" si="0"/>
        <v>10</v>
      </c>
      <c r="I20" s="28">
        <f t="shared" si="0"/>
        <v>37452</v>
      </c>
    </row>
    <row r="21" spans="1:9" ht="22.5" customHeight="1" thickBot="1">
      <c r="A21" s="30">
        <v>17</v>
      </c>
      <c r="B21" s="11">
        <v>7</v>
      </c>
      <c r="C21" s="12">
        <v>3500</v>
      </c>
      <c r="D21" s="23">
        <v>2</v>
      </c>
      <c r="E21" s="24">
        <v>1000</v>
      </c>
      <c r="F21" s="17">
        <v>0</v>
      </c>
      <c r="G21" s="18">
        <v>0</v>
      </c>
      <c r="H21" s="27">
        <f t="shared" si="0"/>
        <v>9</v>
      </c>
      <c r="I21" s="28">
        <f t="shared" si="0"/>
        <v>4500</v>
      </c>
    </row>
    <row r="22" spans="1:9" ht="22.5" customHeight="1" thickBot="1">
      <c r="A22" s="30">
        <v>18</v>
      </c>
      <c r="B22" s="11">
        <v>1</v>
      </c>
      <c r="C22" s="12">
        <v>2000</v>
      </c>
      <c r="D22" s="23">
        <v>3</v>
      </c>
      <c r="E22" s="24">
        <v>29710</v>
      </c>
      <c r="F22" s="17">
        <v>0</v>
      </c>
      <c r="G22" s="18">
        <v>0</v>
      </c>
      <c r="H22" s="27">
        <f t="shared" si="0"/>
        <v>4</v>
      </c>
      <c r="I22" s="28">
        <f t="shared" si="0"/>
        <v>31710</v>
      </c>
    </row>
    <row r="23" spans="1:9" ht="22.5" customHeight="1" thickBot="1">
      <c r="A23" s="30">
        <v>19</v>
      </c>
      <c r="B23" s="11">
        <v>3</v>
      </c>
      <c r="C23" s="12">
        <v>3000</v>
      </c>
      <c r="D23" s="23">
        <v>1</v>
      </c>
      <c r="E23" s="24">
        <v>500</v>
      </c>
      <c r="F23" s="17">
        <v>0</v>
      </c>
      <c r="G23" s="18">
        <v>0</v>
      </c>
      <c r="H23" s="27">
        <f t="shared" si="0"/>
        <v>4</v>
      </c>
      <c r="I23" s="28">
        <f t="shared" si="0"/>
        <v>3500</v>
      </c>
    </row>
    <row r="24" spans="1:9" ht="22.5" customHeight="1" thickBot="1">
      <c r="A24" s="30">
        <v>20</v>
      </c>
      <c r="B24" s="11">
        <v>1</v>
      </c>
      <c r="C24" s="12">
        <v>500</v>
      </c>
      <c r="D24" s="23">
        <v>0</v>
      </c>
      <c r="E24" s="24">
        <v>0</v>
      </c>
      <c r="F24" s="17">
        <v>0</v>
      </c>
      <c r="G24" s="18">
        <v>0</v>
      </c>
      <c r="H24" s="27">
        <f t="shared" si="0"/>
        <v>1</v>
      </c>
      <c r="I24" s="28">
        <f t="shared" si="0"/>
        <v>500</v>
      </c>
    </row>
    <row r="25" spans="1:9" ht="22.5" customHeight="1" thickBot="1">
      <c r="A25" s="30">
        <v>21</v>
      </c>
      <c r="B25" s="11">
        <v>2</v>
      </c>
      <c r="C25" s="12">
        <v>1000</v>
      </c>
      <c r="D25" s="23">
        <v>0</v>
      </c>
      <c r="E25" s="24">
        <v>0</v>
      </c>
      <c r="F25" s="17">
        <v>0</v>
      </c>
      <c r="G25" s="18">
        <v>0</v>
      </c>
      <c r="H25" s="27">
        <f t="shared" si="0"/>
        <v>2</v>
      </c>
      <c r="I25" s="28">
        <f t="shared" si="0"/>
        <v>1000</v>
      </c>
    </row>
    <row r="26" spans="1:9" ht="22.5" customHeight="1" thickBot="1">
      <c r="A26" s="30">
        <v>22</v>
      </c>
      <c r="B26" s="11">
        <v>0</v>
      </c>
      <c r="C26" s="12">
        <v>0</v>
      </c>
      <c r="D26" s="23">
        <v>0</v>
      </c>
      <c r="E26" s="24">
        <v>0</v>
      </c>
      <c r="F26" s="17">
        <v>0</v>
      </c>
      <c r="G26" s="18">
        <v>0</v>
      </c>
      <c r="H26" s="27">
        <f t="shared" si="0"/>
        <v>0</v>
      </c>
      <c r="I26" s="28">
        <f t="shared" si="0"/>
        <v>0</v>
      </c>
    </row>
    <row r="27" spans="1:9" ht="22.5" customHeight="1" thickBot="1">
      <c r="A27" s="30">
        <v>23</v>
      </c>
      <c r="B27" s="11">
        <v>5</v>
      </c>
      <c r="C27" s="12">
        <v>5000</v>
      </c>
      <c r="D27" s="23">
        <v>2</v>
      </c>
      <c r="E27" s="24">
        <v>1000</v>
      </c>
      <c r="F27" s="17">
        <v>0</v>
      </c>
      <c r="G27" s="18">
        <v>0</v>
      </c>
      <c r="H27" s="27">
        <f t="shared" si="0"/>
        <v>7</v>
      </c>
      <c r="I27" s="28">
        <f t="shared" si="0"/>
        <v>6000</v>
      </c>
    </row>
    <row r="28" spans="1:9" ht="22.5" customHeight="1" thickBot="1">
      <c r="A28" s="30">
        <v>24</v>
      </c>
      <c r="B28" s="11">
        <v>7</v>
      </c>
      <c r="C28" s="12">
        <v>5500</v>
      </c>
      <c r="D28" s="23">
        <v>2</v>
      </c>
      <c r="E28" s="24">
        <v>1000</v>
      </c>
      <c r="F28" s="17">
        <v>0</v>
      </c>
      <c r="G28" s="18">
        <v>0</v>
      </c>
      <c r="H28" s="27">
        <f t="shared" si="0"/>
        <v>9</v>
      </c>
      <c r="I28" s="28">
        <f t="shared" si="0"/>
        <v>6500</v>
      </c>
    </row>
    <row r="29" spans="1:9" ht="22.5" customHeight="1" thickBot="1">
      <c r="A29" s="30">
        <v>25</v>
      </c>
      <c r="B29" s="11">
        <v>8</v>
      </c>
      <c r="C29" s="12">
        <v>5500</v>
      </c>
      <c r="D29" s="23">
        <v>6</v>
      </c>
      <c r="E29" s="24">
        <v>6806.5</v>
      </c>
      <c r="F29" s="17">
        <v>0</v>
      </c>
      <c r="G29" s="18">
        <v>0</v>
      </c>
      <c r="H29" s="27">
        <f t="shared" si="0"/>
        <v>14</v>
      </c>
      <c r="I29" s="28">
        <f t="shared" si="0"/>
        <v>12306.5</v>
      </c>
    </row>
    <row r="30" spans="1:9" ht="22.5" customHeight="1" thickBot="1">
      <c r="A30" s="30">
        <v>26</v>
      </c>
      <c r="B30" s="11">
        <v>0</v>
      </c>
      <c r="C30" s="12">
        <v>0</v>
      </c>
      <c r="D30" s="23">
        <v>0</v>
      </c>
      <c r="E30" s="24">
        <v>0</v>
      </c>
      <c r="F30" s="17">
        <v>0</v>
      </c>
      <c r="G30" s="18">
        <v>0</v>
      </c>
      <c r="H30" s="27">
        <f t="shared" si="0"/>
        <v>0</v>
      </c>
      <c r="I30" s="28">
        <f t="shared" si="0"/>
        <v>0</v>
      </c>
    </row>
    <row r="31" spans="1:9" ht="22.5" customHeight="1" thickBot="1">
      <c r="A31" s="30">
        <v>27</v>
      </c>
      <c r="B31" s="11">
        <v>6</v>
      </c>
      <c r="C31" s="12">
        <v>3000</v>
      </c>
      <c r="D31" s="23">
        <v>0</v>
      </c>
      <c r="E31" s="24">
        <v>0</v>
      </c>
      <c r="F31" s="17">
        <v>0</v>
      </c>
      <c r="G31" s="18">
        <v>0</v>
      </c>
      <c r="H31" s="27">
        <f t="shared" si="0"/>
        <v>6</v>
      </c>
      <c r="I31" s="28">
        <f t="shared" si="0"/>
        <v>3000</v>
      </c>
    </row>
    <row r="32" spans="1:9" ht="22.5" customHeight="1" thickBot="1">
      <c r="A32" s="30">
        <v>28</v>
      </c>
      <c r="B32" s="11">
        <v>0</v>
      </c>
      <c r="C32" s="12">
        <v>0</v>
      </c>
      <c r="D32" s="23">
        <v>0</v>
      </c>
      <c r="E32" s="24">
        <v>0</v>
      </c>
      <c r="F32" s="17">
        <v>0</v>
      </c>
      <c r="G32" s="18">
        <v>0</v>
      </c>
      <c r="H32" s="27">
        <f t="shared" si="0"/>
        <v>0</v>
      </c>
      <c r="I32" s="28">
        <f t="shared" si="0"/>
        <v>0</v>
      </c>
    </row>
    <row r="33" spans="1:9" ht="22.5" customHeight="1" thickBot="1">
      <c r="A33" s="30">
        <v>29</v>
      </c>
      <c r="B33" s="11">
        <v>0</v>
      </c>
      <c r="C33" s="12">
        <v>0</v>
      </c>
      <c r="D33" s="23">
        <v>1</v>
      </c>
      <c r="E33" s="24">
        <v>19140</v>
      </c>
      <c r="F33" s="17">
        <v>0</v>
      </c>
      <c r="G33" s="18">
        <v>0</v>
      </c>
      <c r="H33" s="27">
        <f t="shared" si="0"/>
        <v>1</v>
      </c>
      <c r="I33" s="28">
        <f t="shared" si="0"/>
        <v>19140</v>
      </c>
    </row>
    <row r="34" spans="1:9" ht="22.5" customHeight="1" thickBot="1">
      <c r="A34" s="30">
        <v>30</v>
      </c>
      <c r="B34" s="11">
        <v>0</v>
      </c>
      <c r="C34" s="12">
        <v>0</v>
      </c>
      <c r="D34" s="23">
        <v>1</v>
      </c>
      <c r="E34" s="24">
        <v>500</v>
      </c>
      <c r="F34" s="17">
        <v>0</v>
      </c>
      <c r="G34" s="18">
        <v>0</v>
      </c>
      <c r="H34" s="27">
        <f t="shared" si="0"/>
        <v>1</v>
      </c>
      <c r="I34" s="28">
        <f t="shared" si="0"/>
        <v>500</v>
      </c>
    </row>
    <row r="35" spans="1:9" ht="22.5" customHeight="1" thickBot="1">
      <c r="A35" s="30">
        <v>31</v>
      </c>
      <c r="B35" s="11">
        <v>0</v>
      </c>
      <c r="C35" s="12">
        <v>0</v>
      </c>
      <c r="D35" s="23">
        <v>0</v>
      </c>
      <c r="E35" s="24">
        <v>0</v>
      </c>
      <c r="F35" s="17">
        <v>0</v>
      </c>
      <c r="G35" s="18">
        <v>0</v>
      </c>
      <c r="H35" s="27">
        <f t="shared" si="0"/>
        <v>0</v>
      </c>
      <c r="I35" s="28">
        <f t="shared" si="0"/>
        <v>0</v>
      </c>
    </row>
    <row r="36" spans="1:9" ht="24" customHeight="1" thickBot="1">
      <c r="A36" s="5" t="s">
        <v>8</v>
      </c>
      <c r="B36" s="5">
        <f aca="true" t="shared" si="1" ref="B36:I36">SUM(B5:B35)</f>
        <v>106</v>
      </c>
      <c r="C36" s="6">
        <f t="shared" si="1"/>
        <v>72000</v>
      </c>
      <c r="D36" s="5">
        <f t="shared" si="1"/>
        <v>65</v>
      </c>
      <c r="E36" s="6">
        <f t="shared" si="1"/>
        <v>238411</v>
      </c>
      <c r="F36" s="5">
        <f t="shared" si="1"/>
        <v>0</v>
      </c>
      <c r="G36" s="6">
        <f t="shared" si="1"/>
        <v>0</v>
      </c>
      <c r="H36" s="5">
        <f t="shared" si="1"/>
        <v>171</v>
      </c>
      <c r="I36" s="6">
        <f t="shared" si="1"/>
        <v>310411</v>
      </c>
    </row>
    <row r="37" spans="1:9" ht="6.75" customHeight="1" thickBot="1">
      <c r="A37" s="2"/>
      <c r="B37" s="2"/>
      <c r="C37" s="3"/>
      <c r="D37" s="2"/>
      <c r="E37" s="3"/>
      <c r="F37" s="2"/>
      <c r="G37" s="3"/>
      <c r="H37" s="2"/>
      <c r="I37" s="3"/>
    </row>
    <row r="38" spans="1:9" ht="22.5" customHeight="1" thickTop="1">
      <c r="A38" s="61" t="s">
        <v>9</v>
      </c>
      <c r="B38" s="62"/>
      <c r="C38" s="62"/>
      <c r="D38" s="62"/>
      <c r="E38" s="62"/>
      <c r="F38" s="62"/>
      <c r="G38" s="62"/>
      <c r="H38" s="62"/>
      <c r="I38" s="63"/>
    </row>
    <row r="39" spans="1:9" ht="22.5" customHeight="1">
      <c r="A39" s="64" t="s">
        <v>10</v>
      </c>
      <c r="B39" s="66" t="s">
        <v>11</v>
      </c>
      <c r="C39" s="67"/>
      <c r="D39" s="66" t="s">
        <v>12</v>
      </c>
      <c r="E39" s="67"/>
      <c r="F39" s="66" t="s">
        <v>13</v>
      </c>
      <c r="G39" s="67"/>
      <c r="H39" s="66" t="s">
        <v>2</v>
      </c>
      <c r="I39" s="67"/>
    </row>
    <row r="40" spans="1:9" ht="22.5" customHeight="1">
      <c r="A40" s="65"/>
      <c r="B40" s="31" t="s">
        <v>6</v>
      </c>
      <c r="C40" s="32" t="s">
        <v>7</v>
      </c>
      <c r="D40" s="31" t="s">
        <v>6</v>
      </c>
      <c r="E40" s="32" t="s">
        <v>7</v>
      </c>
      <c r="F40" s="31" t="s">
        <v>6</v>
      </c>
      <c r="G40" s="32" t="s">
        <v>7</v>
      </c>
      <c r="H40" s="33" t="s">
        <v>6</v>
      </c>
      <c r="I40" s="34" t="s">
        <v>7</v>
      </c>
    </row>
    <row r="41" spans="1:9" ht="22.5" customHeight="1">
      <c r="A41" s="31" t="s">
        <v>14</v>
      </c>
      <c r="B41" s="31">
        <v>30</v>
      </c>
      <c r="C41" s="32">
        <v>137200</v>
      </c>
      <c r="D41" s="31">
        <v>25</v>
      </c>
      <c r="E41" s="32">
        <v>375000</v>
      </c>
      <c r="F41" s="31">
        <v>1</v>
      </c>
      <c r="G41" s="32">
        <v>13400</v>
      </c>
      <c r="H41" s="35">
        <f>B41+D41+F41</f>
        <v>56</v>
      </c>
      <c r="I41" s="36">
        <f>C41+E41+G41</f>
        <v>525600</v>
      </c>
    </row>
    <row r="42" spans="1:9" ht="22.5" customHeight="1">
      <c r="A42" s="31" t="s">
        <v>15</v>
      </c>
      <c r="B42" s="31">
        <f aca="true" t="shared" si="2" ref="B42:I42">B36</f>
        <v>106</v>
      </c>
      <c r="C42" s="32">
        <f t="shared" si="2"/>
        <v>72000</v>
      </c>
      <c r="D42" s="31">
        <f t="shared" si="2"/>
        <v>65</v>
      </c>
      <c r="E42" s="32">
        <f t="shared" si="2"/>
        <v>238411</v>
      </c>
      <c r="F42" s="31">
        <f t="shared" si="2"/>
        <v>0</v>
      </c>
      <c r="G42" s="32">
        <f t="shared" si="2"/>
        <v>0</v>
      </c>
      <c r="H42" s="37">
        <f t="shared" si="2"/>
        <v>171</v>
      </c>
      <c r="I42" s="38">
        <f t="shared" si="2"/>
        <v>310411</v>
      </c>
    </row>
    <row r="43" spans="1:9" ht="22.5" customHeight="1">
      <c r="A43" s="52" t="s">
        <v>16</v>
      </c>
      <c r="B43" s="52">
        <f aca="true" t="shared" si="3" ref="B43:I43">B42-B41</f>
        <v>76</v>
      </c>
      <c r="C43" s="50">
        <f t="shared" si="3"/>
        <v>-65200</v>
      </c>
      <c r="D43" s="52">
        <f t="shared" si="3"/>
        <v>40</v>
      </c>
      <c r="E43" s="50">
        <f t="shared" si="3"/>
        <v>-136589</v>
      </c>
      <c r="F43" s="52">
        <f t="shared" si="3"/>
        <v>-1</v>
      </c>
      <c r="G43" s="50">
        <f t="shared" si="3"/>
        <v>-13400</v>
      </c>
      <c r="H43" s="52">
        <f t="shared" si="3"/>
        <v>115</v>
      </c>
      <c r="I43" s="50">
        <f t="shared" si="3"/>
        <v>-215189</v>
      </c>
    </row>
    <row r="44" spans="1:9" ht="22.5" customHeight="1" thickBot="1">
      <c r="A44" s="53"/>
      <c r="B44" s="53"/>
      <c r="C44" s="51"/>
      <c r="D44" s="53"/>
      <c r="E44" s="51"/>
      <c r="F44" s="53"/>
      <c r="G44" s="51"/>
      <c r="H44" s="53"/>
      <c r="I44" s="51"/>
    </row>
    <row r="45" spans="1:9" ht="7.5" customHeight="1" thickBot="1" thickTop="1">
      <c r="A45" s="2"/>
      <c r="B45" s="2"/>
      <c r="C45" s="3"/>
      <c r="D45" s="2"/>
      <c r="E45" s="3"/>
      <c r="F45" s="2"/>
      <c r="G45" s="3"/>
      <c r="H45" s="2"/>
      <c r="I45" s="3"/>
    </row>
    <row r="46" spans="1:9" ht="22.5" customHeight="1" thickTop="1">
      <c r="A46" s="54" t="s">
        <v>18</v>
      </c>
      <c r="B46" s="55"/>
      <c r="C46" s="55"/>
      <c r="D46" s="55"/>
      <c r="E46" s="55"/>
      <c r="F46" s="55"/>
      <c r="G46" s="55"/>
      <c r="H46" s="55"/>
      <c r="I46" s="56"/>
    </row>
    <row r="47" spans="1:9" ht="22.5" customHeight="1">
      <c r="A47" s="57" t="s">
        <v>10</v>
      </c>
      <c r="B47" s="59" t="s">
        <v>11</v>
      </c>
      <c r="C47" s="60"/>
      <c r="D47" s="59" t="s">
        <v>12</v>
      </c>
      <c r="E47" s="60"/>
      <c r="F47" s="59" t="s">
        <v>13</v>
      </c>
      <c r="G47" s="60"/>
      <c r="H47" s="59" t="s">
        <v>2</v>
      </c>
      <c r="I47" s="60"/>
    </row>
    <row r="48" spans="1:9" ht="22.5" customHeight="1">
      <c r="A48" s="58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39" t="s">
        <v>6</v>
      </c>
      <c r="I48" s="40" t="s">
        <v>7</v>
      </c>
    </row>
    <row r="49" spans="1:9" ht="22.5" customHeight="1">
      <c r="A49" s="19" t="s">
        <v>14</v>
      </c>
      <c r="B49" s="19">
        <f>150+B41</f>
        <v>180</v>
      </c>
      <c r="C49" s="20">
        <f>686600+C41</f>
        <v>823800</v>
      </c>
      <c r="D49" s="19">
        <f>129+D41</f>
        <v>154</v>
      </c>
      <c r="E49" s="20">
        <f>1950000+E41</f>
        <v>2325000</v>
      </c>
      <c r="F49" s="19">
        <f>5+F41</f>
        <v>6</v>
      </c>
      <c r="G49" s="20">
        <f>67000+G41</f>
        <v>80400</v>
      </c>
      <c r="H49" s="41">
        <f>B49+D49+F49</f>
        <v>340</v>
      </c>
      <c r="I49" s="42">
        <f>C49+E49+G49</f>
        <v>3229200</v>
      </c>
    </row>
    <row r="50" spans="1:9" ht="22.5" customHeight="1">
      <c r="A50" s="19" t="s">
        <v>15</v>
      </c>
      <c r="B50" s="19">
        <f>226+B36</f>
        <v>332</v>
      </c>
      <c r="C50" s="20">
        <f>323110+C36</f>
        <v>395110</v>
      </c>
      <c r="D50" s="19">
        <f>180+D36</f>
        <v>245</v>
      </c>
      <c r="E50" s="20">
        <f>1254155.5+E36</f>
        <v>1492566.5</v>
      </c>
      <c r="F50" s="19">
        <f>7+F36</f>
        <v>7</v>
      </c>
      <c r="G50" s="20">
        <f>113508+G36</f>
        <v>113508</v>
      </c>
      <c r="H50" s="41">
        <f>B50+D50+F50</f>
        <v>584</v>
      </c>
      <c r="I50" s="42">
        <f>C50+E50+G50</f>
        <v>2001184.5</v>
      </c>
    </row>
    <row r="51" spans="1:9" ht="22.5" customHeight="1">
      <c r="A51" s="48" t="s">
        <v>16</v>
      </c>
      <c r="B51" s="48">
        <f aca="true" t="shared" si="4" ref="B51:I51">B50-B49</f>
        <v>152</v>
      </c>
      <c r="C51" s="46">
        <f t="shared" si="4"/>
        <v>-428690</v>
      </c>
      <c r="D51" s="48">
        <f t="shared" si="4"/>
        <v>91</v>
      </c>
      <c r="E51" s="46">
        <f t="shared" si="4"/>
        <v>-832433.5</v>
      </c>
      <c r="F51" s="48">
        <f t="shared" si="4"/>
        <v>1</v>
      </c>
      <c r="G51" s="46">
        <f t="shared" si="4"/>
        <v>33108</v>
      </c>
      <c r="H51" s="48">
        <f t="shared" si="4"/>
        <v>244</v>
      </c>
      <c r="I51" s="46">
        <f t="shared" si="4"/>
        <v>-1228015.5</v>
      </c>
    </row>
    <row r="52" spans="1:9" ht="22.5" customHeight="1" thickBot="1">
      <c r="A52" s="49"/>
      <c r="B52" s="49"/>
      <c r="C52" s="47"/>
      <c r="D52" s="49"/>
      <c r="E52" s="47"/>
      <c r="F52" s="49"/>
      <c r="G52" s="47"/>
      <c r="H52" s="49"/>
      <c r="I52" s="47"/>
    </row>
    <row r="53" spans="1:9" ht="22.5" customHeight="1" thickTop="1">
      <c r="A53" s="45"/>
      <c r="B53" s="45"/>
      <c r="C53" s="45"/>
      <c r="D53" s="45"/>
      <c r="E53" s="3"/>
      <c r="F53" s="2"/>
      <c r="G53" s="3"/>
      <c r="H53" s="2"/>
      <c r="I53" s="3"/>
    </row>
    <row r="54" spans="1:9" ht="22.5" customHeight="1">
      <c r="A54" s="2"/>
      <c r="B54" s="2"/>
      <c r="C54" s="3"/>
      <c r="D54" s="2"/>
      <c r="E54" s="3"/>
      <c r="F54" s="2"/>
      <c r="G54" s="3"/>
      <c r="H54" s="2"/>
      <c r="I54" s="3"/>
    </row>
    <row r="55" spans="1:9" ht="22.5" customHeight="1">
      <c r="A55" s="2"/>
      <c r="B55" s="2"/>
      <c r="C55" s="3"/>
      <c r="D55" s="2"/>
      <c r="E55" s="3"/>
      <c r="F55" s="2"/>
      <c r="G55" s="3"/>
      <c r="H55" s="2"/>
      <c r="I55" s="3"/>
    </row>
    <row r="56" spans="1:9" ht="22.5" customHeight="1">
      <c r="A56" s="2"/>
      <c r="B56" s="2"/>
      <c r="C56" s="3"/>
      <c r="D56" s="2"/>
      <c r="E56" s="3"/>
      <c r="F56" s="2"/>
      <c r="G56" s="3"/>
      <c r="H56" s="2"/>
      <c r="I56" s="3"/>
    </row>
    <row r="57" spans="1:9" ht="22.5" customHeight="1">
      <c r="A57" s="2"/>
      <c r="B57" s="2"/>
      <c r="C57" s="3"/>
      <c r="D57" s="2"/>
      <c r="E57" s="3"/>
      <c r="F57" s="2"/>
      <c r="G57" s="3"/>
      <c r="H57" s="2"/>
      <c r="I57" s="3"/>
    </row>
    <row r="58" spans="1:9" ht="22.5" customHeight="1">
      <c r="A58" s="2"/>
      <c r="B58" s="2"/>
      <c r="C58" s="3"/>
      <c r="D58" s="2"/>
      <c r="E58" s="3"/>
      <c r="F58" s="2"/>
      <c r="G58" s="3"/>
      <c r="H58" s="2"/>
      <c r="I58" s="3"/>
    </row>
    <row r="59" spans="1:9" ht="21.75" customHeight="1">
      <c r="A59" s="2"/>
      <c r="B59" s="2"/>
      <c r="C59" s="3"/>
      <c r="D59" s="2"/>
      <c r="E59" s="3"/>
      <c r="F59" s="2"/>
      <c r="G59" s="3"/>
      <c r="H59" s="2"/>
      <c r="I59" s="3"/>
    </row>
    <row r="60" spans="1:9" ht="21.75" customHeight="1">
      <c r="A60" s="2"/>
      <c r="B60" s="2"/>
      <c r="C60" s="3"/>
      <c r="D60" s="2"/>
      <c r="E60" s="3"/>
      <c r="F60" s="2"/>
      <c r="G60" s="3"/>
      <c r="H60" s="2"/>
      <c r="I60" s="3"/>
    </row>
    <row r="61" spans="1:9" ht="21.75" customHeight="1">
      <c r="A61" s="2"/>
      <c r="B61" s="2"/>
      <c r="C61" s="3"/>
      <c r="D61" s="2"/>
      <c r="E61" s="3"/>
      <c r="F61" s="2"/>
      <c r="G61" s="3"/>
      <c r="H61" s="2"/>
      <c r="I61" s="3"/>
    </row>
    <row r="62" spans="1:9" ht="21.75" customHeight="1">
      <c r="A62" s="2"/>
      <c r="B62" s="2"/>
      <c r="C62" s="3"/>
      <c r="D62" s="2"/>
      <c r="E62" s="3"/>
      <c r="F62" s="2"/>
      <c r="G62" s="3"/>
      <c r="H62" s="2"/>
      <c r="I62" s="3"/>
    </row>
    <row r="63" spans="1:9" ht="21.75" customHeight="1">
      <c r="A63" s="2"/>
      <c r="B63" s="2"/>
      <c r="C63" s="3"/>
      <c r="D63" s="2"/>
      <c r="E63" s="3"/>
      <c r="F63" s="2"/>
      <c r="G63" s="3"/>
      <c r="H63" s="2"/>
      <c r="I63" s="3"/>
    </row>
    <row r="64" spans="1:9" ht="21.75" customHeight="1">
      <c r="A64" s="2"/>
      <c r="B64" s="2"/>
      <c r="C64" s="3"/>
      <c r="D64" s="2"/>
      <c r="E64" s="3"/>
      <c r="F64" s="2"/>
      <c r="G64" s="3"/>
      <c r="H64" s="2"/>
      <c r="I64" s="3"/>
    </row>
    <row r="65" spans="1:9" ht="21.75" customHeight="1">
      <c r="A65" s="2"/>
      <c r="B65" s="2"/>
      <c r="C65" s="3"/>
      <c r="D65" s="2"/>
      <c r="E65" s="3"/>
      <c r="F65" s="2"/>
      <c r="G65" s="3"/>
      <c r="H65" s="2"/>
      <c r="I65" s="3"/>
    </row>
    <row r="66" spans="1:9" ht="21.75" customHeight="1">
      <c r="A66" s="2"/>
      <c r="B66" s="2"/>
      <c r="C66" s="3"/>
      <c r="D66" s="2"/>
      <c r="E66" s="3"/>
      <c r="F66" s="2"/>
      <c r="G66" s="3"/>
      <c r="H66" s="2"/>
      <c r="I66" s="3"/>
    </row>
    <row r="67" spans="1:9" ht="21.75" customHeight="1">
      <c r="A67" s="2"/>
      <c r="B67" s="2"/>
      <c r="C67" s="3"/>
      <c r="D67" s="2"/>
      <c r="E67" s="3"/>
      <c r="F67" s="2"/>
      <c r="G67" s="3"/>
      <c r="H67" s="2"/>
      <c r="I67" s="3"/>
    </row>
    <row r="68" spans="1:9" ht="21.75" customHeight="1">
      <c r="A68" s="2"/>
      <c r="B68" s="2"/>
      <c r="C68" s="3"/>
      <c r="D68" s="2"/>
      <c r="E68" s="3"/>
      <c r="F68" s="2"/>
      <c r="G68" s="3"/>
      <c r="H68" s="2"/>
      <c r="I68" s="3"/>
    </row>
    <row r="69" spans="1:9" ht="21.75" customHeight="1">
      <c r="A69" s="2"/>
      <c r="B69" s="2"/>
      <c r="C69" s="3"/>
      <c r="D69" s="2"/>
      <c r="E69" s="3"/>
      <c r="F69" s="2"/>
      <c r="G69" s="3"/>
      <c r="H69" s="2"/>
      <c r="I69" s="3"/>
    </row>
    <row r="70" spans="1:9" ht="21.75" customHeight="1">
      <c r="A70" s="2"/>
      <c r="B70" s="2"/>
      <c r="C70" s="3"/>
      <c r="D70" s="2"/>
      <c r="E70" s="3"/>
      <c r="F70" s="2"/>
      <c r="G70" s="3"/>
      <c r="H70" s="2"/>
      <c r="I70" s="3"/>
    </row>
    <row r="71" spans="1:9" ht="21.75" customHeight="1">
      <c r="A71" s="2"/>
      <c r="B71" s="2"/>
      <c r="C71" s="3"/>
      <c r="D71" s="2"/>
      <c r="E71" s="3"/>
      <c r="F71" s="2"/>
      <c r="G71" s="3"/>
      <c r="H71" s="2"/>
      <c r="I71" s="3"/>
    </row>
    <row r="72" spans="1:9" ht="21.75" customHeight="1">
      <c r="A72" s="2"/>
      <c r="B72" s="2"/>
      <c r="C72" s="3"/>
      <c r="D72" s="2"/>
      <c r="E72" s="3"/>
      <c r="F72" s="2"/>
      <c r="G72" s="3"/>
      <c r="H72" s="2"/>
      <c r="I72" s="3"/>
    </row>
    <row r="73" spans="1:9" ht="21.75" customHeight="1">
      <c r="A73" s="2"/>
      <c r="B73" s="2"/>
      <c r="C73" s="3"/>
      <c r="D73" s="2"/>
      <c r="E73" s="3"/>
      <c r="F73" s="2"/>
      <c r="G73" s="3"/>
      <c r="H73" s="2"/>
      <c r="I73" s="3"/>
    </row>
  </sheetData>
  <sheetProtection/>
  <mergeCells count="37"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G43:G44"/>
    <mergeCell ref="H43:H44"/>
    <mergeCell ref="I43:I44"/>
    <mergeCell ref="A46:I46"/>
    <mergeCell ref="A47:A48"/>
    <mergeCell ref="B47:C47"/>
    <mergeCell ref="D47:E47"/>
    <mergeCell ref="F47:G47"/>
    <mergeCell ref="H47:I47"/>
    <mergeCell ref="A43:A44"/>
    <mergeCell ref="B43:B44"/>
    <mergeCell ref="C43:C44"/>
    <mergeCell ref="D43:D44"/>
    <mergeCell ref="E43:E44"/>
    <mergeCell ref="F43:F44"/>
    <mergeCell ref="A38:I38"/>
    <mergeCell ref="A39:A40"/>
    <mergeCell ref="B39:C39"/>
    <mergeCell ref="D39:E39"/>
    <mergeCell ref="F39:G39"/>
    <mergeCell ref="H39:I39"/>
    <mergeCell ref="A1:I1"/>
    <mergeCell ref="A2:I2"/>
    <mergeCell ref="A3:A4"/>
    <mergeCell ref="B3:C3"/>
    <mergeCell ref="D3:E3"/>
    <mergeCell ref="F3:G3"/>
    <mergeCell ref="H3:I3"/>
  </mergeCells>
  <printOptions/>
  <pageMargins left="0.4724409448818898" right="0.35433070866141736" top="0.1968503937007874" bottom="0.1968503937007874" header="0.1968503937007874" footer="0.1968503937007874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20">
      <selection activeCell="B34" sqref="B34"/>
    </sheetView>
  </sheetViews>
  <sheetFormatPr defaultColWidth="9.140625" defaultRowHeight="15"/>
  <cols>
    <col min="1" max="1" width="9.57421875" style="1" customWidth="1"/>
    <col min="2" max="2" width="12.00390625" style="1" customWidth="1"/>
    <col min="3" max="3" width="17.57421875" style="4" customWidth="1"/>
    <col min="4" max="4" width="13.140625" style="1" customWidth="1"/>
    <col min="5" max="5" width="18.140625" style="4" customWidth="1"/>
    <col min="6" max="6" width="12.00390625" style="1" customWidth="1"/>
    <col min="7" max="7" width="15.28125" style="4" customWidth="1"/>
    <col min="8" max="8" width="12.421875" style="1" customWidth="1"/>
    <col min="9" max="9" width="19.8515625" style="4" customWidth="1"/>
    <col min="10" max="16384" width="9.00390625" style="1" customWidth="1"/>
  </cols>
  <sheetData>
    <row r="1" spans="1:9" ht="25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69" t="s">
        <v>25</v>
      </c>
      <c r="B2" s="69"/>
      <c r="C2" s="69"/>
      <c r="D2" s="69"/>
      <c r="E2" s="69"/>
      <c r="F2" s="69"/>
      <c r="G2" s="69"/>
      <c r="H2" s="69"/>
      <c r="I2" s="69"/>
    </row>
    <row r="3" spans="1:9" ht="21.75" customHeight="1">
      <c r="A3" s="70" t="s">
        <v>1</v>
      </c>
      <c r="B3" s="72" t="s">
        <v>5</v>
      </c>
      <c r="C3" s="73"/>
      <c r="D3" s="59" t="s">
        <v>4</v>
      </c>
      <c r="E3" s="60"/>
      <c r="F3" s="74" t="s">
        <v>3</v>
      </c>
      <c r="G3" s="75"/>
      <c r="H3" s="76" t="s">
        <v>2</v>
      </c>
      <c r="I3" s="77"/>
    </row>
    <row r="4" spans="1:9" ht="21.75" customHeight="1">
      <c r="A4" s="71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25" t="s">
        <v>6</v>
      </c>
      <c r="I4" s="26" t="s">
        <v>7</v>
      </c>
    </row>
    <row r="5" spans="1:9" ht="22.5" customHeight="1" thickBot="1">
      <c r="A5" s="29">
        <v>1</v>
      </c>
      <c r="B5" s="9">
        <v>5</v>
      </c>
      <c r="C5" s="10">
        <v>2500</v>
      </c>
      <c r="D5" s="21">
        <v>2</v>
      </c>
      <c r="E5" s="22">
        <v>1000</v>
      </c>
      <c r="F5" s="15">
        <v>0</v>
      </c>
      <c r="G5" s="16">
        <v>0</v>
      </c>
      <c r="H5" s="43">
        <f aca="true" t="shared" si="0" ref="H5:I35">B5+D5+F5</f>
        <v>7</v>
      </c>
      <c r="I5" s="44">
        <f t="shared" si="0"/>
        <v>3500</v>
      </c>
    </row>
    <row r="6" spans="1:9" ht="22.5" customHeight="1" thickBot="1">
      <c r="A6" s="30">
        <v>2</v>
      </c>
      <c r="B6" s="11">
        <v>4</v>
      </c>
      <c r="C6" s="12">
        <v>3500</v>
      </c>
      <c r="D6" s="23">
        <v>0</v>
      </c>
      <c r="E6" s="24">
        <v>0</v>
      </c>
      <c r="F6" s="17">
        <v>0</v>
      </c>
      <c r="G6" s="18">
        <v>0</v>
      </c>
      <c r="H6" s="43">
        <f t="shared" si="0"/>
        <v>4</v>
      </c>
      <c r="I6" s="44">
        <f t="shared" si="0"/>
        <v>3500</v>
      </c>
    </row>
    <row r="7" spans="1:9" ht="22.5" customHeight="1" thickBot="1">
      <c r="A7" s="30">
        <v>3</v>
      </c>
      <c r="B7" s="11">
        <v>0</v>
      </c>
      <c r="C7" s="12">
        <v>0</v>
      </c>
      <c r="D7" s="23">
        <v>1</v>
      </c>
      <c r="E7" s="24">
        <v>23925</v>
      </c>
      <c r="F7" s="17">
        <v>0</v>
      </c>
      <c r="G7" s="18">
        <v>0</v>
      </c>
      <c r="H7" s="43">
        <f t="shared" si="0"/>
        <v>1</v>
      </c>
      <c r="I7" s="44">
        <f t="shared" si="0"/>
        <v>23925</v>
      </c>
    </row>
    <row r="8" spans="1:9" ht="22.5" customHeight="1" thickBot="1">
      <c r="A8" s="30">
        <v>4</v>
      </c>
      <c r="B8" s="11">
        <v>0</v>
      </c>
      <c r="C8" s="12">
        <v>0</v>
      </c>
      <c r="D8" s="23">
        <v>3</v>
      </c>
      <c r="E8" s="24">
        <v>96178.5</v>
      </c>
      <c r="F8" s="17">
        <v>0</v>
      </c>
      <c r="G8" s="18">
        <v>0</v>
      </c>
      <c r="H8" s="43">
        <f t="shared" si="0"/>
        <v>3</v>
      </c>
      <c r="I8" s="44">
        <f t="shared" si="0"/>
        <v>96178.5</v>
      </c>
    </row>
    <row r="9" spans="1:9" ht="22.5" customHeight="1" thickBot="1">
      <c r="A9" s="30">
        <v>5</v>
      </c>
      <c r="B9" s="11">
        <v>0</v>
      </c>
      <c r="C9" s="12">
        <v>0</v>
      </c>
      <c r="D9" s="23">
        <v>1</v>
      </c>
      <c r="E9" s="24">
        <v>12919.5</v>
      </c>
      <c r="F9" s="17">
        <v>0</v>
      </c>
      <c r="G9" s="18">
        <v>0</v>
      </c>
      <c r="H9" s="43">
        <f t="shared" si="0"/>
        <v>1</v>
      </c>
      <c r="I9" s="44">
        <f t="shared" si="0"/>
        <v>12919.5</v>
      </c>
    </row>
    <row r="10" spans="1:9" ht="22.5" customHeight="1" thickBot="1">
      <c r="A10" s="30">
        <v>6</v>
      </c>
      <c r="B10" s="11">
        <v>0</v>
      </c>
      <c r="C10" s="12">
        <v>0</v>
      </c>
      <c r="D10" s="23">
        <v>1</v>
      </c>
      <c r="E10" s="24">
        <v>14355</v>
      </c>
      <c r="F10" s="17">
        <v>0</v>
      </c>
      <c r="G10" s="18">
        <v>0</v>
      </c>
      <c r="H10" s="43">
        <f t="shared" si="0"/>
        <v>1</v>
      </c>
      <c r="I10" s="44">
        <f t="shared" si="0"/>
        <v>14355</v>
      </c>
    </row>
    <row r="11" spans="1:9" ht="22.5" customHeight="1" thickBot="1">
      <c r="A11" s="30">
        <v>7</v>
      </c>
      <c r="B11" s="11">
        <v>2</v>
      </c>
      <c r="C11" s="12">
        <v>1000</v>
      </c>
      <c r="D11" s="23">
        <v>0</v>
      </c>
      <c r="E11" s="24">
        <v>0</v>
      </c>
      <c r="F11" s="17">
        <v>0</v>
      </c>
      <c r="G11" s="18">
        <v>0</v>
      </c>
      <c r="H11" s="27">
        <f t="shared" si="0"/>
        <v>2</v>
      </c>
      <c r="I11" s="28">
        <f t="shared" si="0"/>
        <v>1000</v>
      </c>
    </row>
    <row r="12" spans="1:9" ht="22.5" customHeight="1" thickBot="1">
      <c r="A12" s="30">
        <v>8</v>
      </c>
      <c r="B12" s="11">
        <v>7</v>
      </c>
      <c r="C12" s="12">
        <v>12000</v>
      </c>
      <c r="D12" s="23">
        <v>4</v>
      </c>
      <c r="E12" s="24">
        <v>2000</v>
      </c>
      <c r="F12" s="17">
        <v>0</v>
      </c>
      <c r="G12" s="18">
        <v>0</v>
      </c>
      <c r="H12" s="27">
        <f t="shared" si="0"/>
        <v>11</v>
      </c>
      <c r="I12" s="28">
        <f t="shared" si="0"/>
        <v>14000</v>
      </c>
    </row>
    <row r="13" spans="1:9" ht="22.5" customHeight="1" thickBot="1">
      <c r="A13" s="30">
        <v>9</v>
      </c>
      <c r="B13" s="11">
        <v>5</v>
      </c>
      <c r="C13" s="12">
        <v>16500</v>
      </c>
      <c r="D13" s="23">
        <v>0</v>
      </c>
      <c r="E13" s="24">
        <v>0</v>
      </c>
      <c r="F13" s="17">
        <v>0</v>
      </c>
      <c r="G13" s="18">
        <v>0</v>
      </c>
      <c r="H13" s="27">
        <f t="shared" si="0"/>
        <v>5</v>
      </c>
      <c r="I13" s="28">
        <f t="shared" si="0"/>
        <v>16500</v>
      </c>
    </row>
    <row r="14" spans="1:9" ht="22.5" customHeight="1" thickBot="1">
      <c r="A14" s="30">
        <v>10</v>
      </c>
      <c r="B14" s="11">
        <v>0</v>
      </c>
      <c r="C14" s="12">
        <v>0</v>
      </c>
      <c r="D14" s="23">
        <v>1</v>
      </c>
      <c r="E14" s="24">
        <v>19857.75</v>
      </c>
      <c r="F14" s="17">
        <v>0</v>
      </c>
      <c r="G14" s="18">
        <v>0</v>
      </c>
      <c r="H14" s="27">
        <f t="shared" si="0"/>
        <v>1</v>
      </c>
      <c r="I14" s="28">
        <f t="shared" si="0"/>
        <v>19857.75</v>
      </c>
    </row>
    <row r="15" spans="1:9" ht="22.5" customHeight="1" thickBot="1">
      <c r="A15" s="30">
        <v>11</v>
      </c>
      <c r="B15" s="11">
        <v>0</v>
      </c>
      <c r="C15" s="12">
        <v>0</v>
      </c>
      <c r="D15" s="23">
        <v>2</v>
      </c>
      <c r="E15" s="24">
        <v>43065</v>
      </c>
      <c r="F15" s="17">
        <v>0</v>
      </c>
      <c r="G15" s="18">
        <v>0</v>
      </c>
      <c r="H15" s="27">
        <f t="shared" si="0"/>
        <v>2</v>
      </c>
      <c r="I15" s="28">
        <f t="shared" si="0"/>
        <v>43065</v>
      </c>
    </row>
    <row r="16" spans="1:9" ht="22.5" customHeight="1" thickBot="1">
      <c r="A16" s="30">
        <v>12</v>
      </c>
      <c r="B16" s="11">
        <v>0</v>
      </c>
      <c r="C16" s="12">
        <v>0</v>
      </c>
      <c r="D16" s="23">
        <v>2</v>
      </c>
      <c r="E16" s="24">
        <v>43065</v>
      </c>
      <c r="F16" s="17">
        <v>0</v>
      </c>
      <c r="G16" s="18">
        <v>0</v>
      </c>
      <c r="H16" s="27">
        <f t="shared" si="0"/>
        <v>2</v>
      </c>
      <c r="I16" s="28">
        <f t="shared" si="0"/>
        <v>43065</v>
      </c>
    </row>
    <row r="17" spans="1:9" ht="22.5" customHeight="1" thickBot="1">
      <c r="A17" s="30">
        <v>13</v>
      </c>
      <c r="B17" s="11">
        <v>0</v>
      </c>
      <c r="C17" s="12">
        <v>0</v>
      </c>
      <c r="D17" s="23">
        <v>0</v>
      </c>
      <c r="E17" s="24">
        <v>0</v>
      </c>
      <c r="F17" s="17">
        <v>0</v>
      </c>
      <c r="G17" s="18">
        <v>0</v>
      </c>
      <c r="H17" s="27">
        <f t="shared" si="0"/>
        <v>0</v>
      </c>
      <c r="I17" s="28">
        <f t="shared" si="0"/>
        <v>0</v>
      </c>
    </row>
    <row r="18" spans="1:9" ht="22.5" customHeight="1" thickBot="1">
      <c r="A18" s="30">
        <v>14</v>
      </c>
      <c r="B18" s="11">
        <v>0</v>
      </c>
      <c r="C18" s="12">
        <v>0</v>
      </c>
      <c r="D18" s="23">
        <v>1</v>
      </c>
      <c r="E18" s="24">
        <v>19379.25</v>
      </c>
      <c r="F18" s="17">
        <v>0</v>
      </c>
      <c r="G18" s="18">
        <v>0</v>
      </c>
      <c r="H18" s="27">
        <f t="shared" si="0"/>
        <v>1</v>
      </c>
      <c r="I18" s="28">
        <f t="shared" si="0"/>
        <v>19379.25</v>
      </c>
    </row>
    <row r="19" spans="1:9" ht="22.5" customHeight="1" thickBot="1">
      <c r="A19" s="30">
        <v>15</v>
      </c>
      <c r="B19" s="11">
        <v>0</v>
      </c>
      <c r="C19" s="12">
        <v>0</v>
      </c>
      <c r="D19" s="23">
        <v>0</v>
      </c>
      <c r="E19" s="24">
        <v>0</v>
      </c>
      <c r="F19" s="17">
        <v>0</v>
      </c>
      <c r="G19" s="18">
        <v>0</v>
      </c>
      <c r="H19" s="27">
        <f t="shared" si="0"/>
        <v>0</v>
      </c>
      <c r="I19" s="28">
        <f t="shared" si="0"/>
        <v>0</v>
      </c>
    </row>
    <row r="20" spans="1:9" ht="22.5" customHeight="1" thickBot="1">
      <c r="A20" s="30">
        <v>16</v>
      </c>
      <c r="B20" s="11">
        <v>1</v>
      </c>
      <c r="C20" s="12">
        <v>500</v>
      </c>
      <c r="D20" s="23">
        <v>1</v>
      </c>
      <c r="E20" s="24">
        <v>19140</v>
      </c>
      <c r="F20" s="17">
        <v>0</v>
      </c>
      <c r="G20" s="18">
        <v>0</v>
      </c>
      <c r="H20" s="27">
        <f t="shared" si="0"/>
        <v>2</v>
      </c>
      <c r="I20" s="28">
        <f t="shared" si="0"/>
        <v>19640</v>
      </c>
    </row>
    <row r="21" spans="1:9" ht="22.5" customHeight="1" thickBot="1">
      <c r="A21" s="30">
        <v>17</v>
      </c>
      <c r="B21" s="11">
        <v>1</v>
      </c>
      <c r="C21" s="12">
        <v>500</v>
      </c>
      <c r="D21" s="23">
        <v>4</v>
      </c>
      <c r="E21" s="24">
        <v>58398.5</v>
      </c>
      <c r="F21" s="17">
        <v>0</v>
      </c>
      <c r="G21" s="18">
        <v>0</v>
      </c>
      <c r="H21" s="27">
        <f t="shared" si="0"/>
        <v>5</v>
      </c>
      <c r="I21" s="28">
        <f t="shared" si="0"/>
        <v>58898.5</v>
      </c>
    </row>
    <row r="22" spans="1:9" ht="22.5" customHeight="1" thickBot="1">
      <c r="A22" s="30">
        <v>18</v>
      </c>
      <c r="B22" s="11">
        <v>0</v>
      </c>
      <c r="C22" s="12">
        <v>0</v>
      </c>
      <c r="D22" s="23">
        <v>2</v>
      </c>
      <c r="E22" s="24">
        <v>30624</v>
      </c>
      <c r="F22" s="17">
        <v>0</v>
      </c>
      <c r="G22" s="18">
        <v>0</v>
      </c>
      <c r="H22" s="27">
        <f t="shared" si="0"/>
        <v>2</v>
      </c>
      <c r="I22" s="28">
        <f t="shared" si="0"/>
        <v>30624</v>
      </c>
    </row>
    <row r="23" spans="1:9" ht="22.5" customHeight="1" thickBot="1">
      <c r="A23" s="30">
        <v>19</v>
      </c>
      <c r="B23" s="11">
        <v>0</v>
      </c>
      <c r="C23" s="12">
        <v>0</v>
      </c>
      <c r="D23" s="23">
        <v>1</v>
      </c>
      <c r="E23" s="24">
        <v>23925</v>
      </c>
      <c r="F23" s="17">
        <v>0</v>
      </c>
      <c r="G23" s="18">
        <v>0</v>
      </c>
      <c r="H23" s="27">
        <f t="shared" si="0"/>
        <v>1</v>
      </c>
      <c r="I23" s="28">
        <f t="shared" si="0"/>
        <v>23925</v>
      </c>
    </row>
    <row r="24" spans="1:9" ht="22.5" customHeight="1" thickBot="1">
      <c r="A24" s="30">
        <v>20</v>
      </c>
      <c r="B24" s="11">
        <v>5</v>
      </c>
      <c r="C24" s="12">
        <v>5000</v>
      </c>
      <c r="D24" s="23">
        <v>2</v>
      </c>
      <c r="E24" s="24">
        <v>38780</v>
      </c>
      <c r="F24" s="17">
        <v>0</v>
      </c>
      <c r="G24" s="18">
        <v>0</v>
      </c>
      <c r="H24" s="27">
        <f t="shared" si="0"/>
        <v>7</v>
      </c>
      <c r="I24" s="28">
        <f t="shared" si="0"/>
        <v>43780</v>
      </c>
    </row>
    <row r="25" spans="1:9" ht="22.5" customHeight="1" thickBot="1">
      <c r="A25" s="30">
        <v>21</v>
      </c>
      <c r="B25" s="11">
        <v>3</v>
      </c>
      <c r="C25" s="12">
        <v>4000</v>
      </c>
      <c r="D25" s="23">
        <v>3</v>
      </c>
      <c r="E25" s="24">
        <v>43304.25</v>
      </c>
      <c r="F25" s="17">
        <v>0</v>
      </c>
      <c r="G25" s="18">
        <v>0</v>
      </c>
      <c r="H25" s="27">
        <f t="shared" si="0"/>
        <v>6</v>
      </c>
      <c r="I25" s="28">
        <f t="shared" si="0"/>
        <v>47304.25</v>
      </c>
    </row>
    <row r="26" spans="1:9" ht="22.5" customHeight="1" thickBot="1">
      <c r="A26" s="30">
        <v>22</v>
      </c>
      <c r="B26" s="11">
        <v>10</v>
      </c>
      <c r="C26" s="12">
        <v>14160</v>
      </c>
      <c r="D26" s="23">
        <v>5</v>
      </c>
      <c r="E26" s="24">
        <v>2500</v>
      </c>
      <c r="F26" s="17">
        <v>0</v>
      </c>
      <c r="G26" s="18">
        <v>0</v>
      </c>
      <c r="H26" s="27">
        <f t="shared" si="0"/>
        <v>15</v>
      </c>
      <c r="I26" s="28">
        <f t="shared" si="0"/>
        <v>16660</v>
      </c>
    </row>
    <row r="27" spans="1:9" ht="22.5" customHeight="1" thickBot="1">
      <c r="A27" s="30">
        <v>23</v>
      </c>
      <c r="B27" s="11">
        <v>0</v>
      </c>
      <c r="C27" s="12">
        <v>0</v>
      </c>
      <c r="D27" s="23">
        <v>3</v>
      </c>
      <c r="E27" s="24">
        <v>37323</v>
      </c>
      <c r="F27" s="17">
        <v>0</v>
      </c>
      <c r="G27" s="18">
        <v>0</v>
      </c>
      <c r="H27" s="27">
        <f t="shared" si="0"/>
        <v>3</v>
      </c>
      <c r="I27" s="28">
        <f t="shared" si="0"/>
        <v>37323</v>
      </c>
    </row>
    <row r="28" spans="1:9" ht="22.5" customHeight="1" thickBot="1">
      <c r="A28" s="30">
        <v>24</v>
      </c>
      <c r="B28" s="11">
        <v>0</v>
      </c>
      <c r="C28" s="12">
        <v>0</v>
      </c>
      <c r="D28" s="23">
        <v>2</v>
      </c>
      <c r="E28" s="24">
        <v>45936</v>
      </c>
      <c r="F28" s="17">
        <v>0</v>
      </c>
      <c r="G28" s="18">
        <v>0</v>
      </c>
      <c r="H28" s="27">
        <f t="shared" si="0"/>
        <v>2</v>
      </c>
      <c r="I28" s="28">
        <f t="shared" si="0"/>
        <v>45936</v>
      </c>
    </row>
    <row r="29" spans="1:9" ht="22.5" customHeight="1" thickBot="1">
      <c r="A29" s="30">
        <v>25</v>
      </c>
      <c r="B29" s="11">
        <v>0</v>
      </c>
      <c r="C29" s="12">
        <v>0</v>
      </c>
      <c r="D29" s="23">
        <v>3</v>
      </c>
      <c r="E29" s="24">
        <v>52635</v>
      </c>
      <c r="F29" s="17">
        <v>0</v>
      </c>
      <c r="G29" s="18">
        <v>0</v>
      </c>
      <c r="H29" s="27">
        <f t="shared" si="0"/>
        <v>3</v>
      </c>
      <c r="I29" s="28">
        <f t="shared" si="0"/>
        <v>52635</v>
      </c>
    </row>
    <row r="30" spans="1:9" ht="22.5" customHeight="1" thickBot="1">
      <c r="A30" s="30">
        <v>26</v>
      </c>
      <c r="B30" s="11">
        <v>0</v>
      </c>
      <c r="C30" s="12">
        <v>0</v>
      </c>
      <c r="D30" s="23">
        <v>1</v>
      </c>
      <c r="E30" s="24">
        <v>23925</v>
      </c>
      <c r="F30" s="17">
        <v>0</v>
      </c>
      <c r="G30" s="18">
        <v>0</v>
      </c>
      <c r="H30" s="27">
        <f t="shared" si="0"/>
        <v>1</v>
      </c>
      <c r="I30" s="28">
        <f t="shared" si="0"/>
        <v>23925</v>
      </c>
    </row>
    <row r="31" spans="1:9" ht="22.5" customHeight="1" thickBot="1">
      <c r="A31" s="30">
        <v>27</v>
      </c>
      <c r="B31" s="11">
        <v>2</v>
      </c>
      <c r="C31" s="12">
        <v>1000</v>
      </c>
      <c r="D31" s="23">
        <v>1</v>
      </c>
      <c r="E31" s="24">
        <v>23925</v>
      </c>
      <c r="F31" s="17">
        <v>0</v>
      </c>
      <c r="G31" s="18">
        <v>0</v>
      </c>
      <c r="H31" s="27">
        <f t="shared" si="0"/>
        <v>3</v>
      </c>
      <c r="I31" s="28">
        <f t="shared" si="0"/>
        <v>24925</v>
      </c>
    </row>
    <row r="32" spans="1:9" ht="22.5" customHeight="1" thickBot="1">
      <c r="A32" s="30">
        <v>28</v>
      </c>
      <c r="B32" s="11">
        <v>3</v>
      </c>
      <c r="C32" s="12">
        <v>1500</v>
      </c>
      <c r="D32" s="23">
        <v>0</v>
      </c>
      <c r="E32" s="24">
        <v>0</v>
      </c>
      <c r="F32" s="17">
        <v>0</v>
      </c>
      <c r="G32" s="18">
        <v>0</v>
      </c>
      <c r="H32" s="27">
        <f t="shared" si="0"/>
        <v>3</v>
      </c>
      <c r="I32" s="28">
        <f t="shared" si="0"/>
        <v>1500</v>
      </c>
    </row>
    <row r="33" spans="1:9" ht="22.5" customHeight="1" thickBot="1">
      <c r="A33" s="30">
        <v>29</v>
      </c>
      <c r="B33" s="11">
        <v>0</v>
      </c>
      <c r="C33" s="12">
        <v>0</v>
      </c>
      <c r="D33" s="23">
        <v>0</v>
      </c>
      <c r="E33" s="24">
        <v>0</v>
      </c>
      <c r="F33" s="17">
        <v>0</v>
      </c>
      <c r="G33" s="18">
        <v>0</v>
      </c>
      <c r="H33" s="27">
        <f t="shared" si="0"/>
        <v>0</v>
      </c>
      <c r="I33" s="28">
        <f t="shared" si="0"/>
        <v>0</v>
      </c>
    </row>
    <row r="34" spans="1:9" ht="22.5" customHeight="1" thickBot="1">
      <c r="A34" s="30">
        <v>30</v>
      </c>
      <c r="B34" s="11"/>
      <c r="C34" s="12"/>
      <c r="D34" s="23"/>
      <c r="E34" s="24"/>
      <c r="F34" s="17"/>
      <c r="G34" s="18"/>
      <c r="H34" s="27">
        <f t="shared" si="0"/>
        <v>0</v>
      </c>
      <c r="I34" s="28">
        <f t="shared" si="0"/>
        <v>0</v>
      </c>
    </row>
    <row r="35" spans="1:9" ht="22.5" customHeight="1" thickBot="1">
      <c r="A35" s="30">
        <v>31</v>
      </c>
      <c r="B35" s="11"/>
      <c r="C35" s="12"/>
      <c r="D35" s="23"/>
      <c r="E35" s="24"/>
      <c r="F35" s="17"/>
      <c r="G35" s="18"/>
      <c r="H35" s="27">
        <f t="shared" si="0"/>
        <v>0</v>
      </c>
      <c r="I35" s="28">
        <f t="shared" si="0"/>
        <v>0</v>
      </c>
    </row>
    <row r="36" spans="1:9" ht="24" customHeight="1" thickBot="1">
      <c r="A36" s="5" t="s">
        <v>8</v>
      </c>
      <c r="B36" s="5">
        <f aca="true" t="shared" si="1" ref="B36:I36">SUM(B5:B35)</f>
        <v>48</v>
      </c>
      <c r="C36" s="6">
        <f t="shared" si="1"/>
        <v>62160</v>
      </c>
      <c r="D36" s="5">
        <f t="shared" si="1"/>
        <v>46</v>
      </c>
      <c r="E36" s="6">
        <f t="shared" si="1"/>
        <v>676160.75</v>
      </c>
      <c r="F36" s="5">
        <f t="shared" si="1"/>
        <v>0</v>
      </c>
      <c r="G36" s="6">
        <f t="shared" si="1"/>
        <v>0</v>
      </c>
      <c r="H36" s="5">
        <f t="shared" si="1"/>
        <v>94</v>
      </c>
      <c r="I36" s="6">
        <f t="shared" si="1"/>
        <v>738320.75</v>
      </c>
    </row>
    <row r="37" spans="1:9" ht="6.75" customHeight="1" thickBot="1">
      <c r="A37" s="2"/>
      <c r="B37" s="2"/>
      <c r="C37" s="3"/>
      <c r="D37" s="2"/>
      <c r="E37" s="3"/>
      <c r="F37" s="2"/>
      <c r="G37" s="3"/>
      <c r="H37" s="2"/>
      <c r="I37" s="3"/>
    </row>
    <row r="38" spans="1:9" ht="22.5" customHeight="1" thickTop="1">
      <c r="A38" s="61" t="s">
        <v>9</v>
      </c>
      <c r="B38" s="62"/>
      <c r="C38" s="62"/>
      <c r="D38" s="62"/>
      <c r="E38" s="62"/>
      <c r="F38" s="62"/>
      <c r="G38" s="62"/>
      <c r="H38" s="62"/>
      <c r="I38" s="63"/>
    </row>
    <row r="39" spans="1:9" ht="22.5" customHeight="1">
      <c r="A39" s="64" t="s">
        <v>10</v>
      </c>
      <c r="B39" s="66" t="s">
        <v>11</v>
      </c>
      <c r="C39" s="67"/>
      <c r="D39" s="66" t="s">
        <v>12</v>
      </c>
      <c r="E39" s="67"/>
      <c r="F39" s="66" t="s">
        <v>13</v>
      </c>
      <c r="G39" s="67"/>
      <c r="H39" s="66" t="s">
        <v>2</v>
      </c>
      <c r="I39" s="67"/>
    </row>
    <row r="40" spans="1:9" ht="22.5" customHeight="1">
      <c r="A40" s="65"/>
      <c r="B40" s="31" t="s">
        <v>6</v>
      </c>
      <c r="C40" s="32" t="s">
        <v>7</v>
      </c>
      <c r="D40" s="31" t="s">
        <v>6</v>
      </c>
      <c r="E40" s="32" t="s">
        <v>7</v>
      </c>
      <c r="F40" s="31" t="s">
        <v>6</v>
      </c>
      <c r="G40" s="32" t="s">
        <v>7</v>
      </c>
      <c r="H40" s="33" t="s">
        <v>6</v>
      </c>
      <c r="I40" s="34" t="s">
        <v>7</v>
      </c>
    </row>
    <row r="41" spans="1:9" ht="22.5" customHeight="1">
      <c r="A41" s="31" t="s">
        <v>14</v>
      </c>
      <c r="B41" s="31">
        <v>30</v>
      </c>
      <c r="C41" s="32">
        <v>137200</v>
      </c>
      <c r="D41" s="31">
        <v>25</v>
      </c>
      <c r="E41" s="32">
        <v>375000</v>
      </c>
      <c r="F41" s="31">
        <v>1</v>
      </c>
      <c r="G41" s="32">
        <v>13400</v>
      </c>
      <c r="H41" s="35">
        <f>B41+D41+F41</f>
        <v>56</v>
      </c>
      <c r="I41" s="36">
        <f>C41+E41+G41</f>
        <v>525600</v>
      </c>
    </row>
    <row r="42" spans="1:9" ht="22.5" customHeight="1">
      <c r="A42" s="31" t="s">
        <v>15</v>
      </c>
      <c r="B42" s="31">
        <f aca="true" t="shared" si="2" ref="B42:I42">B36</f>
        <v>48</v>
      </c>
      <c r="C42" s="32">
        <f t="shared" si="2"/>
        <v>62160</v>
      </c>
      <c r="D42" s="31">
        <f t="shared" si="2"/>
        <v>46</v>
      </c>
      <c r="E42" s="32">
        <f t="shared" si="2"/>
        <v>676160.75</v>
      </c>
      <c r="F42" s="31">
        <f t="shared" si="2"/>
        <v>0</v>
      </c>
      <c r="G42" s="32">
        <f t="shared" si="2"/>
        <v>0</v>
      </c>
      <c r="H42" s="37">
        <f t="shared" si="2"/>
        <v>94</v>
      </c>
      <c r="I42" s="38">
        <f t="shared" si="2"/>
        <v>738320.75</v>
      </c>
    </row>
    <row r="43" spans="1:9" ht="22.5" customHeight="1">
      <c r="A43" s="52" t="s">
        <v>16</v>
      </c>
      <c r="B43" s="52">
        <f aca="true" t="shared" si="3" ref="B43:I43">B42-B41</f>
        <v>18</v>
      </c>
      <c r="C43" s="50">
        <f t="shared" si="3"/>
        <v>-75040</v>
      </c>
      <c r="D43" s="52">
        <f t="shared" si="3"/>
        <v>21</v>
      </c>
      <c r="E43" s="50">
        <f t="shared" si="3"/>
        <v>301160.75</v>
      </c>
      <c r="F43" s="52">
        <f t="shared" si="3"/>
        <v>-1</v>
      </c>
      <c r="G43" s="50">
        <f t="shared" si="3"/>
        <v>-13400</v>
      </c>
      <c r="H43" s="52">
        <f t="shared" si="3"/>
        <v>38</v>
      </c>
      <c r="I43" s="50">
        <f t="shared" si="3"/>
        <v>212720.75</v>
      </c>
    </row>
    <row r="44" spans="1:9" ht="22.5" customHeight="1" thickBot="1">
      <c r="A44" s="53"/>
      <c r="B44" s="53"/>
      <c r="C44" s="51"/>
      <c r="D44" s="53"/>
      <c r="E44" s="51"/>
      <c r="F44" s="53"/>
      <c r="G44" s="51"/>
      <c r="H44" s="53"/>
      <c r="I44" s="51"/>
    </row>
    <row r="45" spans="1:9" ht="7.5" customHeight="1" thickBot="1" thickTop="1">
      <c r="A45" s="2"/>
      <c r="B45" s="2"/>
      <c r="C45" s="3"/>
      <c r="D45" s="2"/>
      <c r="E45" s="3"/>
      <c r="F45" s="2"/>
      <c r="G45" s="3"/>
      <c r="H45" s="2"/>
      <c r="I45" s="3"/>
    </row>
    <row r="46" spans="1:9" ht="22.5" customHeight="1" thickTop="1">
      <c r="A46" s="54" t="s">
        <v>18</v>
      </c>
      <c r="B46" s="55"/>
      <c r="C46" s="55"/>
      <c r="D46" s="55"/>
      <c r="E46" s="55"/>
      <c r="F46" s="55"/>
      <c r="G46" s="55"/>
      <c r="H46" s="55"/>
      <c r="I46" s="56"/>
    </row>
    <row r="47" spans="1:9" ht="22.5" customHeight="1">
      <c r="A47" s="57" t="s">
        <v>10</v>
      </c>
      <c r="B47" s="59" t="s">
        <v>11</v>
      </c>
      <c r="C47" s="60"/>
      <c r="D47" s="59" t="s">
        <v>12</v>
      </c>
      <c r="E47" s="60"/>
      <c r="F47" s="59" t="s">
        <v>13</v>
      </c>
      <c r="G47" s="60"/>
      <c r="H47" s="59" t="s">
        <v>2</v>
      </c>
      <c r="I47" s="60"/>
    </row>
    <row r="48" spans="1:9" ht="22.5" customHeight="1">
      <c r="A48" s="58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39" t="s">
        <v>6</v>
      </c>
      <c r="I48" s="40" t="s">
        <v>7</v>
      </c>
    </row>
    <row r="49" spans="1:9" ht="22.5" customHeight="1">
      <c r="A49" s="19" t="s">
        <v>14</v>
      </c>
      <c r="B49" s="19">
        <f>180+B41</f>
        <v>210</v>
      </c>
      <c r="C49" s="20">
        <f>823800+C41</f>
        <v>961000</v>
      </c>
      <c r="D49" s="19">
        <f>154+D41</f>
        <v>179</v>
      </c>
      <c r="E49" s="20">
        <f>2325000+E41</f>
        <v>2700000</v>
      </c>
      <c r="F49" s="19">
        <f>6+F41</f>
        <v>7</v>
      </c>
      <c r="G49" s="20">
        <f>80400+G41</f>
        <v>93800</v>
      </c>
      <c r="H49" s="41">
        <f>B49+D49+F49</f>
        <v>396</v>
      </c>
      <c r="I49" s="42">
        <f>C49+E49+G49</f>
        <v>3754800</v>
      </c>
    </row>
    <row r="50" spans="1:9" ht="22.5" customHeight="1">
      <c r="A50" s="19" t="s">
        <v>15</v>
      </c>
      <c r="B50" s="19">
        <f>332+B36</f>
        <v>380</v>
      </c>
      <c r="C50" s="20">
        <f>395110+C36</f>
        <v>457270</v>
      </c>
      <c r="D50" s="19">
        <f>245+D36</f>
        <v>291</v>
      </c>
      <c r="E50" s="20">
        <f>1482566.5+E36</f>
        <v>2158727.25</v>
      </c>
      <c r="F50" s="19">
        <f>7+F36</f>
        <v>7</v>
      </c>
      <c r="G50" s="20">
        <f>113508+G36</f>
        <v>113508</v>
      </c>
      <c r="H50" s="41">
        <f>B50+D50+F50</f>
        <v>678</v>
      </c>
      <c r="I50" s="42">
        <f>C50+E50+G50</f>
        <v>2729505.25</v>
      </c>
    </row>
    <row r="51" spans="1:9" ht="22.5" customHeight="1">
      <c r="A51" s="48" t="s">
        <v>16</v>
      </c>
      <c r="B51" s="48">
        <f aca="true" t="shared" si="4" ref="B51:I51">B50-B49</f>
        <v>170</v>
      </c>
      <c r="C51" s="46">
        <f t="shared" si="4"/>
        <v>-503730</v>
      </c>
      <c r="D51" s="48">
        <f t="shared" si="4"/>
        <v>112</v>
      </c>
      <c r="E51" s="46">
        <f t="shared" si="4"/>
        <v>-541272.75</v>
      </c>
      <c r="F51" s="48">
        <f t="shared" si="4"/>
        <v>0</v>
      </c>
      <c r="G51" s="46">
        <f t="shared" si="4"/>
        <v>19708</v>
      </c>
      <c r="H51" s="48">
        <f t="shared" si="4"/>
        <v>282</v>
      </c>
      <c r="I51" s="46">
        <f t="shared" si="4"/>
        <v>-1025294.75</v>
      </c>
    </row>
    <row r="52" spans="1:9" ht="22.5" customHeight="1" thickBot="1">
      <c r="A52" s="49"/>
      <c r="B52" s="49"/>
      <c r="C52" s="47"/>
      <c r="D52" s="49"/>
      <c r="E52" s="47"/>
      <c r="F52" s="49"/>
      <c r="G52" s="47"/>
      <c r="H52" s="49"/>
      <c r="I52" s="47"/>
    </row>
    <row r="53" spans="1:9" ht="22.5" customHeight="1" thickTop="1">
      <c r="A53" s="45"/>
      <c r="B53" s="45"/>
      <c r="C53" s="45"/>
      <c r="D53" s="45"/>
      <c r="E53" s="3"/>
      <c r="F53" s="2"/>
      <c r="G53" s="3"/>
      <c r="H53" s="2"/>
      <c r="I53" s="3"/>
    </row>
    <row r="54" spans="1:9" ht="22.5" customHeight="1">
      <c r="A54" s="2"/>
      <c r="B54" s="2"/>
      <c r="C54" s="3"/>
      <c r="D54" s="2"/>
      <c r="E54" s="3"/>
      <c r="F54" s="2"/>
      <c r="G54" s="3"/>
      <c r="H54" s="2"/>
      <c r="I54" s="3"/>
    </row>
    <row r="55" spans="1:9" ht="22.5" customHeight="1">
      <c r="A55" s="2"/>
      <c r="B55" s="2"/>
      <c r="C55" s="3"/>
      <c r="D55" s="2"/>
      <c r="E55" s="3"/>
      <c r="F55" s="2"/>
      <c r="G55" s="3"/>
      <c r="H55" s="2"/>
      <c r="I55" s="3"/>
    </row>
    <row r="56" spans="1:9" ht="22.5" customHeight="1">
      <c r="A56" s="2"/>
      <c r="B56" s="2"/>
      <c r="C56" s="3"/>
      <c r="D56" s="2"/>
      <c r="E56" s="3"/>
      <c r="F56" s="2"/>
      <c r="G56" s="3"/>
      <c r="H56" s="2"/>
      <c r="I56" s="3"/>
    </row>
    <row r="57" spans="1:9" ht="22.5" customHeight="1">
      <c r="A57" s="2"/>
      <c r="B57" s="2"/>
      <c r="C57" s="3"/>
      <c r="D57" s="2"/>
      <c r="E57" s="3"/>
      <c r="F57" s="2"/>
      <c r="G57" s="3"/>
      <c r="H57" s="2"/>
      <c r="I57" s="3"/>
    </row>
    <row r="58" spans="1:9" ht="22.5" customHeight="1">
      <c r="A58" s="2"/>
      <c r="B58" s="2"/>
      <c r="C58" s="3"/>
      <c r="D58" s="2"/>
      <c r="E58" s="3"/>
      <c r="F58" s="2"/>
      <c r="G58" s="3"/>
      <c r="H58" s="2"/>
      <c r="I58" s="3"/>
    </row>
    <row r="59" spans="1:9" ht="21.75" customHeight="1">
      <c r="A59" s="2"/>
      <c r="B59" s="2"/>
      <c r="C59" s="3"/>
      <c r="D59" s="2"/>
      <c r="E59" s="3"/>
      <c r="F59" s="2"/>
      <c r="G59" s="3"/>
      <c r="H59" s="2"/>
      <c r="I59" s="3"/>
    </row>
    <row r="60" spans="1:9" ht="21.75" customHeight="1">
      <c r="A60" s="2"/>
      <c r="B60" s="2"/>
      <c r="C60" s="3"/>
      <c r="D60" s="2"/>
      <c r="E60" s="3"/>
      <c r="F60" s="2"/>
      <c r="G60" s="3"/>
      <c r="H60" s="2"/>
      <c r="I60" s="3"/>
    </row>
    <row r="61" spans="1:9" ht="21.75" customHeight="1">
      <c r="A61" s="2"/>
      <c r="B61" s="2"/>
      <c r="C61" s="3"/>
      <c r="D61" s="2"/>
      <c r="E61" s="3"/>
      <c r="F61" s="2"/>
      <c r="G61" s="3"/>
      <c r="H61" s="2"/>
      <c r="I61" s="3"/>
    </row>
    <row r="62" spans="1:9" ht="21.75" customHeight="1">
      <c r="A62" s="2"/>
      <c r="B62" s="2"/>
      <c r="C62" s="3"/>
      <c r="D62" s="2"/>
      <c r="E62" s="3"/>
      <c r="F62" s="2"/>
      <c r="G62" s="3"/>
      <c r="H62" s="2"/>
      <c r="I62" s="3"/>
    </row>
    <row r="63" spans="1:9" ht="21.75" customHeight="1">
      <c r="A63" s="2"/>
      <c r="B63" s="2"/>
      <c r="C63" s="3"/>
      <c r="D63" s="2"/>
      <c r="E63" s="3"/>
      <c r="F63" s="2"/>
      <c r="G63" s="3"/>
      <c r="H63" s="2"/>
      <c r="I63" s="3"/>
    </row>
    <row r="64" spans="1:9" ht="21.75" customHeight="1">
      <c r="A64" s="2"/>
      <c r="B64" s="2"/>
      <c r="C64" s="3"/>
      <c r="D64" s="2"/>
      <c r="E64" s="3"/>
      <c r="F64" s="2"/>
      <c r="G64" s="3"/>
      <c r="H64" s="2"/>
      <c r="I64" s="3"/>
    </row>
    <row r="65" spans="1:9" ht="21.75" customHeight="1">
      <c r="A65" s="2"/>
      <c r="B65" s="2"/>
      <c r="C65" s="3"/>
      <c r="D65" s="2"/>
      <c r="E65" s="3"/>
      <c r="F65" s="2"/>
      <c r="G65" s="3"/>
      <c r="H65" s="2"/>
      <c r="I65" s="3"/>
    </row>
    <row r="66" spans="1:9" ht="21.75" customHeight="1">
      <c r="A66" s="2"/>
      <c r="B66" s="2"/>
      <c r="C66" s="3"/>
      <c r="D66" s="2"/>
      <c r="E66" s="3"/>
      <c r="F66" s="2"/>
      <c r="G66" s="3"/>
      <c r="H66" s="2"/>
      <c r="I66" s="3"/>
    </row>
    <row r="67" spans="1:9" ht="21.75" customHeight="1">
      <c r="A67" s="2"/>
      <c r="B67" s="2"/>
      <c r="C67" s="3"/>
      <c r="D67" s="2"/>
      <c r="E67" s="3"/>
      <c r="F67" s="2"/>
      <c r="G67" s="3"/>
      <c r="H67" s="2"/>
      <c r="I67" s="3"/>
    </row>
    <row r="68" spans="1:9" ht="21.75" customHeight="1">
      <c r="A68" s="2"/>
      <c r="B68" s="2"/>
      <c r="C68" s="3"/>
      <c r="D68" s="2"/>
      <c r="E68" s="3"/>
      <c r="F68" s="2"/>
      <c r="G68" s="3"/>
      <c r="H68" s="2"/>
      <c r="I68" s="3"/>
    </row>
    <row r="69" spans="1:9" ht="21.75" customHeight="1">
      <c r="A69" s="2"/>
      <c r="B69" s="2"/>
      <c r="C69" s="3"/>
      <c r="D69" s="2"/>
      <c r="E69" s="3"/>
      <c r="F69" s="2"/>
      <c r="G69" s="3"/>
      <c r="H69" s="2"/>
      <c r="I69" s="3"/>
    </row>
    <row r="70" spans="1:9" ht="21.75" customHeight="1">
      <c r="A70" s="2"/>
      <c r="B70" s="2"/>
      <c r="C70" s="3"/>
      <c r="D70" s="2"/>
      <c r="E70" s="3"/>
      <c r="F70" s="2"/>
      <c r="G70" s="3"/>
      <c r="H70" s="2"/>
      <c r="I70" s="3"/>
    </row>
    <row r="71" spans="1:9" ht="21.75" customHeight="1">
      <c r="A71" s="2"/>
      <c r="B71" s="2"/>
      <c r="C71" s="3"/>
      <c r="D71" s="2"/>
      <c r="E71" s="3"/>
      <c r="F71" s="2"/>
      <c r="G71" s="3"/>
      <c r="H71" s="2"/>
      <c r="I71" s="3"/>
    </row>
    <row r="72" spans="1:9" ht="21.75" customHeight="1">
      <c r="A72" s="2"/>
      <c r="B72" s="2"/>
      <c r="C72" s="3"/>
      <c r="D72" s="2"/>
      <c r="E72" s="3"/>
      <c r="F72" s="2"/>
      <c r="G72" s="3"/>
      <c r="H72" s="2"/>
      <c r="I72" s="3"/>
    </row>
    <row r="73" spans="1:9" ht="21.75" customHeight="1">
      <c r="A73" s="2"/>
      <c r="B73" s="2"/>
      <c r="C73" s="3"/>
      <c r="D73" s="2"/>
      <c r="E73" s="3"/>
      <c r="F73" s="2"/>
      <c r="G73" s="3"/>
      <c r="H73" s="2"/>
      <c r="I73" s="3"/>
    </row>
  </sheetData>
  <sheetProtection/>
  <mergeCells count="37">
    <mergeCell ref="H39:I39"/>
    <mergeCell ref="A1:I1"/>
    <mergeCell ref="A2:I2"/>
    <mergeCell ref="A3:A4"/>
    <mergeCell ref="B3:C3"/>
    <mergeCell ref="D3:E3"/>
    <mergeCell ref="F3:G3"/>
    <mergeCell ref="H3:I3"/>
    <mergeCell ref="B43:B44"/>
    <mergeCell ref="C43:C44"/>
    <mergeCell ref="D43:D44"/>
    <mergeCell ref="E43:E44"/>
    <mergeCell ref="F43:F44"/>
    <mergeCell ref="A38:I38"/>
    <mergeCell ref="A39:A40"/>
    <mergeCell ref="B39:C39"/>
    <mergeCell ref="D39:E39"/>
    <mergeCell ref="F39:G39"/>
    <mergeCell ref="G43:G44"/>
    <mergeCell ref="H43:H44"/>
    <mergeCell ref="I43:I44"/>
    <mergeCell ref="A46:I46"/>
    <mergeCell ref="A47:A48"/>
    <mergeCell ref="B47:C47"/>
    <mergeCell ref="D47:E47"/>
    <mergeCell ref="F47:G47"/>
    <mergeCell ref="H47:I47"/>
    <mergeCell ref="A43:A4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</mergeCells>
  <printOptions/>
  <pageMargins left="0.4724409448818898" right="0.35433070866141736" top="0.1968503937007874" bottom="0.1968503937007874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Excise</dc:creator>
  <cp:keywords/>
  <dc:description/>
  <cp:lastModifiedBy>EXC</cp:lastModifiedBy>
  <cp:lastPrinted>2015-04-08T03:51:40Z</cp:lastPrinted>
  <dcterms:created xsi:type="dcterms:W3CDTF">2011-08-04T04:08:39Z</dcterms:created>
  <dcterms:modified xsi:type="dcterms:W3CDTF">2015-04-29T03:52:20Z</dcterms:modified>
  <cp:category/>
  <cp:version/>
  <cp:contentType/>
  <cp:contentStatus/>
</cp:coreProperties>
</file>