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520" windowHeight="11835" tabRatio="680" activeTab="0"/>
  </bookViews>
  <sheets>
    <sheet name="รายได้ประจำวัน" sheetId="1" r:id="rId1"/>
    <sheet name="ต.ค.56" sheetId="2" r:id="rId2"/>
    <sheet name="พ.ย.56" sheetId="3" r:id="rId3"/>
    <sheet name="ธ.ค.56" sheetId="4" r:id="rId4"/>
    <sheet name="ม.ค. 57" sheetId="5" r:id="rId5"/>
    <sheet name="ก.พ. 57" sheetId="6" r:id="rId6"/>
    <sheet name="มี.ค. 57" sheetId="7" r:id="rId7"/>
    <sheet name="เมษา 57" sheetId="8" r:id="rId8"/>
    <sheet name="พ.ค. 57 " sheetId="9" r:id="rId9"/>
    <sheet name="มิ.ย. 57 " sheetId="10" r:id="rId10"/>
    <sheet name="ก.ค. 57" sheetId="11" r:id="rId11"/>
    <sheet name="ส.ค. 57 " sheetId="12" r:id="rId12"/>
    <sheet name="ก.ย. 57" sheetId="13" r:id="rId13"/>
  </sheets>
  <definedNames>
    <definedName name="_xlnm.Print_Area" localSheetId="0">'รายได้ประจำวัน'!$A$1:$K$52</definedName>
  </definedNames>
  <calcPr fullCalcOnLoad="1"/>
</workbook>
</file>

<file path=xl/sharedStrings.xml><?xml version="1.0" encoding="utf-8"?>
<sst xmlns="http://schemas.openxmlformats.org/spreadsheetml/2006/main" count="799" uniqueCount="346">
  <si>
    <t>รายการภาษี</t>
  </si>
  <si>
    <t>จัดเก็บได้</t>
  </si>
  <si>
    <t>ชำระที่กรม</t>
  </si>
  <si>
    <t>รวมตั้งแต่ต้นเดือน</t>
  </si>
  <si>
    <t>เป้าหมายของเดือน</t>
  </si>
  <si>
    <t>ผลต่าง</t>
  </si>
  <si>
    <t>ร้อยละ</t>
  </si>
  <si>
    <t>รวมตั้งแต่ต้นปี</t>
  </si>
  <si>
    <t>เป้าหมายของปี</t>
  </si>
  <si>
    <t xml:space="preserve">  ก.ภาษีสุราในประเทศ</t>
  </si>
  <si>
    <t>1.  ภาษีสุรา</t>
  </si>
  <si>
    <t>3.  ภาษียาสูบ</t>
  </si>
  <si>
    <t>4.  ไพ่และเงินผลประโยชน์</t>
  </si>
  <si>
    <t>5.  ภาษีน้ำมันฯ</t>
  </si>
  <si>
    <t xml:space="preserve">  ก. ภาษีน้ำมันในประเทศ</t>
  </si>
  <si>
    <t xml:space="preserve">  ข. ภาษีน้ำมันนำเข้า</t>
  </si>
  <si>
    <t>6.  ภาษีเครื่องดื่ม</t>
  </si>
  <si>
    <t xml:space="preserve">  ก. ประเมินภาษี</t>
  </si>
  <si>
    <t xml:space="preserve">  ข. แสตมป์เครื่องดื่ม</t>
  </si>
  <si>
    <t xml:space="preserve">  ฃ. น้ำพื้ชผักผลไม้(ไม่ผ่านเกณฑ์)</t>
  </si>
  <si>
    <t xml:space="preserve">  ฅ. ภาษีเครื่องขายเครื่องดื่ม</t>
  </si>
  <si>
    <t xml:space="preserve">  ฆ. ภาษีเครื่องดื่มนำเข้า</t>
  </si>
  <si>
    <t>7.  ภาษีเครื่องไฟฟฟ้า</t>
  </si>
  <si>
    <t>8.  ภาษีรถยนต์</t>
  </si>
  <si>
    <t xml:space="preserve">  ก. ภาษีรถยนต์ในประเทศ</t>
  </si>
  <si>
    <t>9.  ภาษีเครื่องหอม</t>
  </si>
  <si>
    <t>10.  ภาษีเรือ</t>
  </si>
  <si>
    <t>11.  ภาษีสนามกอล์ฟ</t>
  </si>
  <si>
    <t>12.  ภาษีอาบน้ำ  อบและนวด</t>
  </si>
  <si>
    <t>13.  ภาษีไนท์คลับ และดิสโกเธค</t>
  </si>
  <si>
    <t>14.  ภาษีกิจการโทรคมนาคม</t>
  </si>
  <si>
    <t>15.  ภาษีรถจักรยานยนต์</t>
  </si>
  <si>
    <t xml:space="preserve">  ก. ภาษีรถจักรยานยนต์ในประเทศ</t>
  </si>
  <si>
    <t xml:space="preserve">  ข. ภาษีรถจักยานยนต์นำเข้า</t>
  </si>
  <si>
    <t>16.  ภาษีแบตเตอรี่</t>
  </si>
  <si>
    <t xml:space="preserve">  ข. ภาษีแบตเตอรี่นำเข้า</t>
  </si>
  <si>
    <t xml:space="preserve">  ก. ภาษีแบตเตอรี่ในประเทศ</t>
  </si>
  <si>
    <t>17. ภาษีเครื่องแก้ว</t>
  </si>
  <si>
    <t>2.  ภาษีเบียร์</t>
  </si>
  <si>
    <t xml:space="preserve">  ค. ภาษีจุกจีบจดทะเบียน</t>
  </si>
  <si>
    <t>รวมทั้งสิ้น</t>
  </si>
  <si>
    <t xml:space="preserve">  ข.ภาษีสุรากลั่นชุมชน</t>
  </si>
  <si>
    <t>ก.  ใบอนุญาต</t>
  </si>
  <si>
    <t xml:space="preserve">     -  สุรา</t>
  </si>
  <si>
    <t xml:space="preserve">     -  ยาสูบ</t>
  </si>
  <si>
    <t xml:space="preserve">     -  ไพ่</t>
  </si>
  <si>
    <t>ข.  เบ็ดเตล็ดอื่น ใบขน ขายทอดตลาด ฯลฯ</t>
  </si>
  <si>
    <t>ค.  ค่าปรับส่งคลัง</t>
  </si>
  <si>
    <t xml:space="preserve">     -  พ.ร.บ. 27</t>
  </si>
  <si>
    <t xml:space="preserve">  ค.ภาษีสุราแช่พื้นเมือง</t>
  </si>
  <si>
    <t>รายงานผลการจัดเก็บรายได้ภาษีสรรพสามิตพื้นที่บุรีรัมย์</t>
  </si>
  <si>
    <t>สรุปข้อมูลประจำวัน</t>
  </si>
  <si>
    <t>18. รายได้เบ็ดเตล็ด</t>
  </si>
  <si>
    <t>หน่วย : บาท</t>
  </si>
  <si>
    <t>ประเภทรายได้ภาษี</t>
  </si>
  <si>
    <t>รวม</t>
  </si>
  <si>
    <t>เป้าหมาย</t>
  </si>
  <si>
    <t>สูง/ต่ำกว่าเป้าหมาย</t>
  </si>
  <si>
    <t>1. น้ำมันและผลิตภัณฑ์น้ำมัน</t>
  </si>
  <si>
    <t>2. ยาสูบ (แสตมป์ยาเส้น)</t>
  </si>
  <si>
    <t>3. สุรา</t>
  </si>
  <si>
    <t xml:space="preserve">   ก. สุรากลั่นโรงใหญ่</t>
  </si>
  <si>
    <t xml:space="preserve">   ข. สุรากลั่นชุมชน</t>
  </si>
  <si>
    <t xml:space="preserve">   ค. สุราแช่พื้นเมือง-ผลไม้</t>
  </si>
  <si>
    <t xml:space="preserve">   ง. ไวน์</t>
  </si>
  <si>
    <t>4. รถยนต์</t>
  </si>
  <si>
    <t>5. เครื่องดื่ม</t>
  </si>
  <si>
    <t xml:space="preserve">   ก. แสตมป์เครื่องดื่ม</t>
  </si>
  <si>
    <t xml:space="preserve">   ข. จุกจีบจดทะเบียน</t>
  </si>
  <si>
    <t xml:space="preserve">   ค. เครื่องขายเครื่องดื่ม (รวมชำระที่อื่น)</t>
  </si>
  <si>
    <t xml:space="preserve">   ง. น้ำผลไม้ น้ำพืช น้ำผัก</t>
  </si>
  <si>
    <t xml:space="preserve">6. เครื่องไฟฟ้า </t>
  </si>
  <si>
    <t>7. รถจักรยานยนต์</t>
  </si>
  <si>
    <t>8. แบตเตอรี่</t>
  </si>
  <si>
    <t>9. สนามม้า</t>
  </si>
  <si>
    <t>10. สนามกอล์ฟ</t>
  </si>
  <si>
    <t>11. ผลิตภัณฑ์เครื่องหอมฯ</t>
  </si>
  <si>
    <t>12. ไนท์คลับและดิสโก้เธค</t>
  </si>
  <si>
    <t>13. สถานอาบน้ำหรืออบตัวและนวด</t>
  </si>
  <si>
    <t>14. รายได้เบ็ดเตล็ด</t>
  </si>
  <si>
    <t xml:space="preserve">   ก. ใบอนุญาต</t>
  </si>
  <si>
    <t xml:space="preserve">       - สุรา</t>
  </si>
  <si>
    <t xml:space="preserve">       - ยาสูบ</t>
  </si>
  <si>
    <t xml:space="preserve">       - ไพ่</t>
  </si>
  <si>
    <t xml:space="preserve">   ข. เบ็ดเตล็ดอื่น ใบขน ขายทอดตลาด ฯลฯ</t>
  </si>
  <si>
    <t xml:space="preserve">   ค. ค่าปรับส่งคลัง</t>
  </si>
  <si>
    <t xml:space="preserve">       - พ.ร.บ. 27</t>
  </si>
  <si>
    <t>ประจำเดือน  ตุลาคม  2556</t>
  </si>
  <si>
    <t xml:space="preserve">   1 ต.ค. 56</t>
  </si>
  <si>
    <t xml:space="preserve">   2 ต.ค. 56</t>
  </si>
  <si>
    <t xml:space="preserve">   3 ต.ค. 56</t>
  </si>
  <si>
    <t xml:space="preserve">   4 ต.ค. 56</t>
  </si>
  <si>
    <t xml:space="preserve">   7 ต.ค. 56</t>
  </si>
  <si>
    <t xml:space="preserve">   8 ต.ค. 56</t>
  </si>
  <si>
    <t xml:space="preserve">   9 ต.ค. 56</t>
  </si>
  <si>
    <t xml:space="preserve">   10 ต.ค. 56</t>
  </si>
  <si>
    <t xml:space="preserve">   11 ต.ค. 56</t>
  </si>
  <si>
    <t xml:space="preserve">   14 ต.ค. 56</t>
  </si>
  <si>
    <t xml:space="preserve">   15 ต.ค. 56</t>
  </si>
  <si>
    <t xml:space="preserve">   16 ต.ค. 56</t>
  </si>
  <si>
    <t xml:space="preserve">   17 ต.ค. 56</t>
  </si>
  <si>
    <t xml:space="preserve">   18 ต.ค. 56</t>
  </si>
  <si>
    <t xml:space="preserve">   21 ต.ค. 56</t>
  </si>
  <si>
    <t xml:space="preserve">   22 ต.ค. 56</t>
  </si>
  <si>
    <t xml:space="preserve">   24 ต.ค. 56</t>
  </si>
  <si>
    <t xml:space="preserve">   25 ต.ค. 56</t>
  </si>
  <si>
    <t xml:space="preserve">   28 ต.ค. 56</t>
  </si>
  <si>
    <t xml:space="preserve">   29 ต.ค. 56</t>
  </si>
  <si>
    <t xml:space="preserve">   30 ต.ค. 56</t>
  </si>
  <si>
    <t>ประจำเดือน  พฤศจิกายน  2556</t>
  </si>
  <si>
    <t xml:space="preserve">   1 พ.ย. 56</t>
  </si>
  <si>
    <t xml:space="preserve">   4 พ.ย. 56</t>
  </si>
  <si>
    <t xml:space="preserve">   5 พ.ย. 56</t>
  </si>
  <si>
    <t xml:space="preserve">   6 พ.ย. 56</t>
  </si>
  <si>
    <t xml:space="preserve">   7 พ.ย. 56</t>
  </si>
  <si>
    <t xml:space="preserve">   8 พ.ย. 56</t>
  </si>
  <si>
    <t xml:space="preserve">   11 พ.ย. 56</t>
  </si>
  <si>
    <t xml:space="preserve">   12 พ.ย. 56</t>
  </si>
  <si>
    <t xml:space="preserve">   13 พ.ย. 56</t>
  </si>
  <si>
    <t xml:space="preserve">   14 พ.ย. 56</t>
  </si>
  <si>
    <t xml:space="preserve">   15 พ.ย. 56</t>
  </si>
  <si>
    <t xml:space="preserve">   18 พ.ย. 56</t>
  </si>
  <si>
    <t xml:space="preserve">   19 พ.ย. 56</t>
  </si>
  <si>
    <t xml:space="preserve">   20 พ.ย. 56</t>
  </si>
  <si>
    <t xml:space="preserve">   21 พ.ย. 56</t>
  </si>
  <si>
    <t xml:space="preserve">   22 พ.ย. 56</t>
  </si>
  <si>
    <t xml:space="preserve">   25 พ.ย. 56</t>
  </si>
  <si>
    <t xml:space="preserve">   26 พ.ย. 56</t>
  </si>
  <si>
    <t xml:space="preserve">   27 พ.ย. 56</t>
  </si>
  <si>
    <t xml:space="preserve">   28 พ.ย. 56</t>
  </si>
  <si>
    <t xml:space="preserve">   29 พ.ย. 56</t>
  </si>
  <si>
    <t xml:space="preserve">  ข. ภาษีรถยนต์ดัดแปลง</t>
  </si>
  <si>
    <t xml:space="preserve"> 2 ธ.ค. 56</t>
  </si>
  <si>
    <t xml:space="preserve"> 3 ธ.ค. 56</t>
  </si>
  <si>
    <t xml:space="preserve"> 4 ธ.ค. 56</t>
  </si>
  <si>
    <t xml:space="preserve"> 6 ธ.ค. 56</t>
  </si>
  <si>
    <t xml:space="preserve"> 9 ธ.ค. 56</t>
  </si>
  <si>
    <t xml:space="preserve"> 11 ธ.ค. 56</t>
  </si>
  <si>
    <t xml:space="preserve"> 12 ธ.ค. 56</t>
  </si>
  <si>
    <t xml:space="preserve"> 13 ธ.ค. 56</t>
  </si>
  <si>
    <t xml:space="preserve"> 16 ธ.ค. 56</t>
  </si>
  <si>
    <t xml:space="preserve"> 17 ธ.ค. 56</t>
  </si>
  <si>
    <t xml:space="preserve"> 18 ธ.ค. 56</t>
  </si>
  <si>
    <t xml:space="preserve"> 19 ธ.ค. 56</t>
  </si>
  <si>
    <t xml:space="preserve"> 20 ธ.ค. 56</t>
  </si>
  <si>
    <t xml:space="preserve"> 23 ธ.ค. 56</t>
  </si>
  <si>
    <t xml:space="preserve"> 24 ธ.ค. 56</t>
  </si>
  <si>
    <t xml:space="preserve"> 25 ธ.ค. 56</t>
  </si>
  <si>
    <t xml:space="preserve"> 26 ธ.ค. 56</t>
  </si>
  <si>
    <t xml:space="preserve"> 27 ธ.ค. 56</t>
  </si>
  <si>
    <t xml:space="preserve"> 2 ม.ค. 57</t>
  </si>
  <si>
    <t xml:space="preserve"> 3 ม.ค. 57</t>
  </si>
  <si>
    <t xml:space="preserve"> 6 ม.ค. 57</t>
  </si>
  <si>
    <t xml:space="preserve"> 7 ม.ค. 57</t>
  </si>
  <si>
    <t xml:space="preserve"> 8 ม.ค. 57</t>
  </si>
  <si>
    <t xml:space="preserve"> 9 ม.ค. 57</t>
  </si>
  <si>
    <t xml:space="preserve"> 10 ม.ค. 57</t>
  </si>
  <si>
    <t xml:space="preserve"> 13 ม.ค. 57</t>
  </si>
  <si>
    <t xml:space="preserve"> 14 ม.ค. 57</t>
  </si>
  <si>
    <t xml:space="preserve"> 15 ม.ค. 57</t>
  </si>
  <si>
    <t xml:space="preserve"> 16 ม.ค. 57</t>
  </si>
  <si>
    <t xml:space="preserve"> 17 ม.ค. 57</t>
  </si>
  <si>
    <t xml:space="preserve"> 20 ม.ค. 57</t>
  </si>
  <si>
    <t xml:space="preserve"> 21 ม.ค. 57</t>
  </si>
  <si>
    <t xml:space="preserve"> 22 ม.ค. 57</t>
  </si>
  <si>
    <t xml:space="preserve"> 23 ม.ค. 57</t>
  </si>
  <si>
    <t xml:space="preserve"> 24 ม.ค. 57</t>
  </si>
  <si>
    <t xml:space="preserve"> 27 ม.ค. 57</t>
  </si>
  <si>
    <t>ประจำเดือน  มกราคม  2557</t>
  </si>
  <si>
    <t>ประจำเดือน  ธันวาคม  2556</t>
  </si>
  <si>
    <t xml:space="preserve"> 28 ม.ค. 57</t>
  </si>
  <si>
    <t xml:space="preserve"> 29 ม.ค. 57</t>
  </si>
  <si>
    <t>ประจำเดือน  กุมภาพันธ์  2557</t>
  </si>
  <si>
    <t xml:space="preserve"> 3 ก.พ. 57</t>
  </si>
  <si>
    <t xml:space="preserve"> 4 ก.พ. 57</t>
  </si>
  <si>
    <t xml:space="preserve"> 5 ก.พ. 57</t>
  </si>
  <si>
    <t xml:space="preserve"> 6 ก.พ. 57</t>
  </si>
  <si>
    <t xml:space="preserve"> 7 ก.พ. 57</t>
  </si>
  <si>
    <t xml:space="preserve"> 10 ก.พ. 57</t>
  </si>
  <si>
    <t xml:space="preserve"> 11 ก.พ. 57</t>
  </si>
  <si>
    <t xml:space="preserve"> 12 ก.พ. 57</t>
  </si>
  <si>
    <t xml:space="preserve"> 13 ก.พ. 57</t>
  </si>
  <si>
    <t xml:space="preserve"> 17 ก.พ. 57</t>
  </si>
  <si>
    <t xml:space="preserve"> 18 ก.พ. 57</t>
  </si>
  <si>
    <t xml:space="preserve"> 19 ก.พ. 57</t>
  </si>
  <si>
    <t xml:space="preserve"> 20 ก.พ. 57</t>
  </si>
  <si>
    <t xml:space="preserve"> 21 ก.พ. 57</t>
  </si>
  <si>
    <t xml:space="preserve"> 24 ก.พ. 57</t>
  </si>
  <si>
    <t xml:space="preserve"> 25 ก.พ. 57</t>
  </si>
  <si>
    <t xml:space="preserve"> 26 ก.พ. 57</t>
  </si>
  <si>
    <t xml:space="preserve"> 27 ก.พ. 57</t>
  </si>
  <si>
    <t xml:space="preserve"> 28 ก.พ. 57</t>
  </si>
  <si>
    <t>ประจำเดือน  มีนาคม  2557</t>
  </si>
  <si>
    <t xml:space="preserve"> 3 มี.ค. 57</t>
  </si>
  <si>
    <t xml:space="preserve"> 4 มี.ค. 57</t>
  </si>
  <si>
    <t xml:space="preserve"> 5 มี.ค. 57</t>
  </si>
  <si>
    <t xml:space="preserve"> 6 มี.ค. 57</t>
  </si>
  <si>
    <t xml:space="preserve"> 7 มี.ค. 57</t>
  </si>
  <si>
    <t xml:space="preserve"> 10 มี.ค. 57</t>
  </si>
  <si>
    <t xml:space="preserve"> 11 มี.ค. 57</t>
  </si>
  <si>
    <t xml:space="preserve"> 12 มี.ค. 57</t>
  </si>
  <si>
    <t xml:space="preserve"> 13 มี.ค. 57</t>
  </si>
  <si>
    <t xml:space="preserve"> 14 มี.ค. 57</t>
  </si>
  <si>
    <t xml:space="preserve"> 17 มี.ค. 57</t>
  </si>
  <si>
    <t xml:space="preserve"> 18 มี.ค. 57</t>
  </si>
  <si>
    <t xml:space="preserve"> 19 มี.ค. 57</t>
  </si>
  <si>
    <t xml:space="preserve"> 20 มี.ค. 57</t>
  </si>
  <si>
    <t xml:space="preserve"> 21 มี.ค. 57</t>
  </si>
  <si>
    <t xml:space="preserve"> 24 มี.ค. 57</t>
  </si>
  <si>
    <t xml:space="preserve"> 25 มี.ค. 57</t>
  </si>
  <si>
    <t xml:space="preserve"> 26 มี.ค. 57</t>
  </si>
  <si>
    <t xml:space="preserve"> 27 มี.ค. 57</t>
  </si>
  <si>
    <t xml:space="preserve"> 28 มี.ค. 57</t>
  </si>
  <si>
    <t xml:space="preserve">      ค.1 เบี้ยปรับเงินเพิ่ม</t>
  </si>
  <si>
    <t xml:space="preserve">    13.2 เงินเพิ่ม</t>
  </si>
  <si>
    <t xml:space="preserve">    13.1 ค่าเบี้ยปรับ</t>
  </si>
  <si>
    <t xml:space="preserve">    12.1 ค่าเบี้ยปรับ</t>
  </si>
  <si>
    <t xml:space="preserve">    12.2 เงินเพิ่ม</t>
  </si>
  <si>
    <t xml:space="preserve"> 31 มี.ค. 57</t>
  </si>
  <si>
    <t xml:space="preserve"> 1 เม.ย. 57</t>
  </si>
  <si>
    <t xml:space="preserve"> 2 เม.ย. 57</t>
  </si>
  <si>
    <t xml:space="preserve"> 3 เม.ย. 57</t>
  </si>
  <si>
    <t xml:space="preserve"> 4 เม.ย. 57</t>
  </si>
  <si>
    <t xml:space="preserve"> 8 เม.ย. 57</t>
  </si>
  <si>
    <t xml:space="preserve"> 9 เม.ย. 57</t>
  </si>
  <si>
    <t xml:space="preserve"> 10 เม.ย. 57</t>
  </si>
  <si>
    <t xml:space="preserve"> 11 เม.ย. 57</t>
  </si>
  <si>
    <t xml:space="preserve"> 17 เม.ย. 57</t>
  </si>
  <si>
    <t xml:space="preserve"> 18 เม.ย. 57</t>
  </si>
  <si>
    <t xml:space="preserve"> 21 เม.ย. 57</t>
  </si>
  <si>
    <t xml:space="preserve"> 22 เม.ย. 57</t>
  </si>
  <si>
    <t xml:space="preserve"> 23 เม.ย. 57</t>
  </si>
  <si>
    <t xml:space="preserve"> 24 เม.ย. 57</t>
  </si>
  <si>
    <t xml:space="preserve"> 25 เม.ย. 57</t>
  </si>
  <si>
    <t xml:space="preserve"> 28 เม.ย. 57</t>
  </si>
  <si>
    <t xml:space="preserve"> 29 เม.ย. 57</t>
  </si>
  <si>
    <t xml:space="preserve"> 30 เม.ย. 57</t>
  </si>
  <si>
    <t>ประจำเดือน  เมษายน  2557</t>
  </si>
  <si>
    <t xml:space="preserve"> 1 พ.ค. 57</t>
  </si>
  <si>
    <t xml:space="preserve"> 2 พ.ค. 57</t>
  </si>
  <si>
    <t xml:space="preserve"> 6 พ.ค. 57</t>
  </si>
  <si>
    <t xml:space="preserve"> 7 พ.ค. 57</t>
  </si>
  <si>
    <t xml:space="preserve"> 8 พ.ค. 57</t>
  </si>
  <si>
    <t xml:space="preserve"> 12 พ.ค. 57</t>
  </si>
  <si>
    <t xml:space="preserve"> 14 พ.ค. 57</t>
  </si>
  <si>
    <t xml:space="preserve"> 15 พ.ค. 57</t>
  </si>
  <si>
    <t xml:space="preserve"> 16 พ.ค. 57</t>
  </si>
  <si>
    <t xml:space="preserve"> 19 พ.ค. 57</t>
  </si>
  <si>
    <t xml:space="preserve"> 20 พ.ค. 57</t>
  </si>
  <si>
    <t xml:space="preserve"> 21 พ.ค. 57</t>
  </si>
  <si>
    <t xml:space="preserve"> 22 พ.ค. 57</t>
  </si>
  <si>
    <t xml:space="preserve"> 23 พ.ค. 57</t>
  </si>
  <si>
    <t xml:space="preserve"> 26 พ.ค. 57</t>
  </si>
  <si>
    <t xml:space="preserve"> 27 พ.ค. 57</t>
  </si>
  <si>
    <t xml:space="preserve"> 28 พ.ค. 57</t>
  </si>
  <si>
    <t xml:space="preserve"> 29 พ.ค. 57</t>
  </si>
  <si>
    <t xml:space="preserve"> 30 พ.ค. 57</t>
  </si>
  <si>
    <t>ประจำเดือน  พฤษภาคม  2557</t>
  </si>
  <si>
    <t>ประจำเดือน  มิถุนายน  2557</t>
  </si>
  <si>
    <t xml:space="preserve"> 2 มิ.ย. 57</t>
  </si>
  <si>
    <t xml:space="preserve"> 3 มิ.ย. 57</t>
  </si>
  <si>
    <t xml:space="preserve"> 4 มิ.ย. 57</t>
  </si>
  <si>
    <t xml:space="preserve"> 5 มิ.ย. 57</t>
  </si>
  <si>
    <t xml:space="preserve"> 6 มิ.ย. 57</t>
  </si>
  <si>
    <t xml:space="preserve"> 9 มิ.ย. 57</t>
  </si>
  <si>
    <t xml:space="preserve"> 10 มิ.ย. 57</t>
  </si>
  <si>
    <t xml:space="preserve"> 11 มิ.ย. 57</t>
  </si>
  <si>
    <t xml:space="preserve"> 12 มิ.ย. 57</t>
  </si>
  <si>
    <t xml:space="preserve"> 13 มิ.ย. 57</t>
  </si>
  <si>
    <t xml:space="preserve"> 16 มิ.ย. 57</t>
  </si>
  <si>
    <t xml:space="preserve"> 17 มิ.ย. 57</t>
  </si>
  <si>
    <t xml:space="preserve"> 18 มิ.ย. 57</t>
  </si>
  <si>
    <t xml:space="preserve"> 19 มิ.ย. 57</t>
  </si>
  <si>
    <t xml:space="preserve"> 20 มิ.ย. 57</t>
  </si>
  <si>
    <t xml:space="preserve"> 23 มิ.ย. 57</t>
  </si>
  <si>
    <t xml:space="preserve"> 24 มิ.ย. 57</t>
  </si>
  <si>
    <t xml:space="preserve"> 25 มิ.ย. 57</t>
  </si>
  <si>
    <t xml:space="preserve"> 26 มิ.ย. 57</t>
  </si>
  <si>
    <t xml:space="preserve"> 27 มิ.ย. 57</t>
  </si>
  <si>
    <t xml:space="preserve"> 30 มิ.ย. 57</t>
  </si>
  <si>
    <t xml:space="preserve"> 1 ก.ค. 57</t>
  </si>
  <si>
    <t xml:space="preserve"> 2 ก.ค. 57</t>
  </si>
  <si>
    <t xml:space="preserve"> 3 ก.ค. 57</t>
  </si>
  <si>
    <t xml:space="preserve"> 4 ก.ค. 57</t>
  </si>
  <si>
    <t xml:space="preserve"> 7 ก.ค. 57</t>
  </si>
  <si>
    <t xml:space="preserve"> 8 ก.ค. 57</t>
  </si>
  <si>
    <t xml:space="preserve"> 9 ก.ค. 57</t>
  </si>
  <si>
    <t xml:space="preserve"> 10 ก.ค. 57</t>
  </si>
  <si>
    <t xml:space="preserve"> 15 ก.ค. 57</t>
  </si>
  <si>
    <t xml:space="preserve"> 16 ก.ค. 57</t>
  </si>
  <si>
    <t xml:space="preserve"> 17 ก.ค. 57</t>
  </si>
  <si>
    <t xml:space="preserve"> 18 ก.ค. 57</t>
  </si>
  <si>
    <t xml:space="preserve"> 21 ก.ค. 57</t>
  </si>
  <si>
    <t xml:space="preserve"> 22 ก.ค. 57</t>
  </si>
  <si>
    <t xml:space="preserve"> 23 ก.ค. 57</t>
  </si>
  <si>
    <t xml:space="preserve"> 24 ก.ค. 57</t>
  </si>
  <si>
    <t xml:space="preserve"> 25 ก.ค. 57</t>
  </si>
  <si>
    <t xml:space="preserve"> 28 ก.ค. 57</t>
  </si>
  <si>
    <t xml:space="preserve"> 29 ก.ค. 57</t>
  </si>
  <si>
    <t xml:space="preserve"> 30 ก.ค. 57</t>
  </si>
  <si>
    <t xml:space="preserve"> 31 ก.ค. 57</t>
  </si>
  <si>
    <t>ประจำเดือน  กรกฎาคม  2557</t>
  </si>
  <si>
    <t>ประจำเดือน  สิงหาคม  2557</t>
  </si>
  <si>
    <t xml:space="preserve"> 1 ส.ค. 57</t>
  </si>
  <si>
    <t xml:space="preserve"> 4 ส.ค. 57</t>
  </si>
  <si>
    <t xml:space="preserve"> 5 ส.ค. 57</t>
  </si>
  <si>
    <t xml:space="preserve"> 6 ส.ค. 57</t>
  </si>
  <si>
    <t xml:space="preserve"> 7 ส.ค. 57</t>
  </si>
  <si>
    <t xml:space="preserve"> 8 ส.ค. 57</t>
  </si>
  <si>
    <t xml:space="preserve"> 13 ส.ค. 57</t>
  </si>
  <si>
    <t xml:space="preserve"> 14 ส.ค. 57</t>
  </si>
  <si>
    <t xml:space="preserve"> 15 ส.ค. 57</t>
  </si>
  <si>
    <t xml:space="preserve"> 18 ส.ค. 57</t>
  </si>
  <si>
    <t xml:space="preserve"> 19 ส.ค. 57</t>
  </si>
  <si>
    <t xml:space="preserve"> 20 ส.ค. 57</t>
  </si>
  <si>
    <t xml:space="preserve"> 21 ส.ค. 57</t>
  </si>
  <si>
    <t xml:space="preserve"> 22 ส.ค. 57</t>
  </si>
  <si>
    <t xml:space="preserve"> 25 ส.ค. 57</t>
  </si>
  <si>
    <t xml:space="preserve"> 26 ส.ค. 57</t>
  </si>
  <si>
    <t xml:space="preserve"> 27 ส.ค. 57</t>
  </si>
  <si>
    <t xml:space="preserve"> 28 ส.ค. 57</t>
  </si>
  <si>
    <t xml:space="preserve"> 29 ส.ค. 57</t>
  </si>
  <si>
    <t xml:space="preserve"> 1 ก.ย. 57</t>
  </si>
  <si>
    <t>ประจำเดือน  กันยายน  2557</t>
  </si>
  <si>
    <t xml:space="preserve"> 2 ก.ย. 57</t>
  </si>
  <si>
    <t xml:space="preserve"> 3 ก.ย. 57</t>
  </si>
  <si>
    <t xml:space="preserve"> 4 ก.ย. 57</t>
  </si>
  <si>
    <t xml:space="preserve"> 5 ก.ย. 57</t>
  </si>
  <si>
    <t xml:space="preserve"> 8 ก.ย. 57</t>
  </si>
  <si>
    <t xml:space="preserve"> 9 ก.ย. 57</t>
  </si>
  <si>
    <t xml:space="preserve"> 10 ก.ย. 57</t>
  </si>
  <si>
    <t xml:space="preserve"> 11 ก.ย. 57</t>
  </si>
  <si>
    <t xml:space="preserve"> 12 ก.ย. 57</t>
  </si>
  <si>
    <t xml:space="preserve"> 15 ก.ย. 57</t>
  </si>
  <si>
    <t xml:space="preserve"> 16 ก.ย. 57</t>
  </si>
  <si>
    <t xml:space="preserve"> 17 ก.ย. 57</t>
  </si>
  <si>
    <t xml:space="preserve"> 18 ก.ย. 57</t>
  </si>
  <si>
    <t xml:space="preserve"> 19 ก.ย. 57</t>
  </si>
  <si>
    <t xml:space="preserve"> 22 ก.ย. 57</t>
  </si>
  <si>
    <t xml:space="preserve"> 23 ก.ย. 57</t>
  </si>
  <si>
    <t xml:space="preserve"> 24 ก.ย. 57</t>
  </si>
  <si>
    <t xml:space="preserve"> 25 ก.ย. 57</t>
  </si>
  <si>
    <t xml:space="preserve"> 26 ก.ย. 57</t>
  </si>
  <si>
    <t xml:space="preserve"> 29 ก.ย. 57</t>
  </si>
  <si>
    <t xml:space="preserve"> 30 ก.ย. 57</t>
  </si>
  <si>
    <t>ประจำวันที่  10  กันยายน  2557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</si>
</sst>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_ ;\-#,##0.00\ 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20"/>
      <name val="TH SarabunPSK"/>
      <family val="2"/>
    </font>
    <font>
      <sz val="10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name val="EucrosiaUPC"/>
      <family val="1"/>
    </font>
    <font>
      <b/>
      <sz val="14"/>
      <name val="TH SarabunPSK"/>
      <family val="2"/>
    </font>
    <font>
      <b/>
      <sz val="14"/>
      <name val="EucrosiaUPC"/>
      <family val="1"/>
    </font>
    <font>
      <sz val="15"/>
      <name val="TH SarabunPSK"/>
      <family val="2"/>
    </font>
    <font>
      <sz val="14"/>
      <name val="TH SarabunPSK"/>
      <family val="2"/>
    </font>
    <font>
      <sz val="14"/>
      <name val="EucrosiaUPC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5"/>
      <color indexed="8"/>
      <name val="TH SarabunPSK"/>
      <family val="2"/>
    </font>
    <font>
      <sz val="16"/>
      <color indexed="10"/>
      <name val="TH SarabunPSK"/>
      <family val="2"/>
    </font>
    <font>
      <sz val="15"/>
      <color indexed="12"/>
      <name val="TH SarabunPSK"/>
      <family val="2"/>
    </font>
    <font>
      <b/>
      <sz val="16"/>
      <color indexed="12"/>
      <name val="TH SarabunPSK"/>
      <family val="2"/>
    </font>
    <font>
      <b/>
      <sz val="15"/>
      <color indexed="12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6"/>
      <color rgb="FFFF0000"/>
      <name val="TH SarabunPSK"/>
      <family val="2"/>
    </font>
    <font>
      <sz val="15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15"/>
      <color rgb="FF0000FF"/>
      <name val="TH SarabunPSK"/>
      <family val="2"/>
    </font>
    <font>
      <b/>
      <sz val="18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/>
      <top style="double"/>
      <bottom/>
    </border>
    <border>
      <left style="thin"/>
      <right style="thin"/>
      <top style="thin"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53" fillId="0" borderId="0" xfId="0" applyFont="1" applyAlignment="1">
      <alignment/>
    </xf>
    <xf numFmtId="43" fontId="53" fillId="0" borderId="0" xfId="33" applyFont="1" applyAlignment="1">
      <alignment/>
    </xf>
    <xf numFmtId="43" fontId="54" fillId="0" borderId="10" xfId="33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12" xfId="0" applyFont="1" applyBorder="1" applyAlignment="1">
      <alignment/>
    </xf>
    <xf numFmtId="0" fontId="56" fillId="0" borderId="13" xfId="0" applyFont="1" applyBorder="1" applyAlignment="1">
      <alignment/>
    </xf>
    <xf numFmtId="0" fontId="56" fillId="0" borderId="14" xfId="0" applyFont="1" applyBorder="1" applyAlignment="1">
      <alignment/>
    </xf>
    <xf numFmtId="43" fontId="55" fillId="0" borderId="10" xfId="33" applyFont="1" applyBorder="1" applyAlignment="1">
      <alignment/>
    </xf>
    <xf numFmtId="4" fontId="55" fillId="0" borderId="10" xfId="0" applyNumberFormat="1" applyFont="1" applyBorder="1" applyAlignment="1">
      <alignment/>
    </xf>
    <xf numFmtId="2" fontId="55" fillId="0" borderId="10" xfId="0" applyNumberFormat="1" applyFont="1" applyBorder="1" applyAlignment="1">
      <alignment/>
    </xf>
    <xf numFmtId="43" fontId="56" fillId="0" borderId="12" xfId="33" applyFont="1" applyBorder="1" applyAlignment="1">
      <alignment horizontal="center"/>
    </xf>
    <xf numFmtId="43" fontId="56" fillId="0" borderId="12" xfId="33" applyFont="1" applyBorder="1" applyAlignment="1">
      <alignment/>
    </xf>
    <xf numFmtId="43" fontId="55" fillId="0" borderId="12" xfId="33" applyFont="1" applyBorder="1" applyAlignment="1">
      <alignment/>
    </xf>
    <xf numFmtId="43" fontId="56" fillId="0" borderId="12" xfId="33" applyFont="1" applyBorder="1" applyAlignment="1">
      <alignment horizontal="right"/>
    </xf>
    <xf numFmtId="4" fontId="56" fillId="0" borderId="12" xfId="0" applyNumberFormat="1" applyFont="1" applyBorder="1" applyAlignment="1">
      <alignment/>
    </xf>
    <xf numFmtId="2" fontId="56" fillId="0" borderId="12" xfId="0" applyNumberFormat="1" applyFont="1" applyBorder="1" applyAlignment="1">
      <alignment/>
    </xf>
    <xf numFmtId="43" fontId="56" fillId="0" borderId="13" xfId="33" applyFont="1" applyBorder="1" applyAlignment="1">
      <alignment horizontal="center"/>
    </xf>
    <xf numFmtId="43" fontId="56" fillId="0" borderId="13" xfId="33" applyFont="1" applyBorder="1" applyAlignment="1">
      <alignment/>
    </xf>
    <xf numFmtId="43" fontId="55" fillId="0" borderId="13" xfId="33" applyFont="1" applyBorder="1" applyAlignment="1">
      <alignment/>
    </xf>
    <xf numFmtId="4" fontId="56" fillId="0" borderId="13" xfId="0" applyNumberFormat="1" applyFont="1" applyBorder="1" applyAlignment="1">
      <alignment/>
    </xf>
    <xf numFmtId="2" fontId="56" fillId="0" borderId="13" xfId="0" applyNumberFormat="1" applyFont="1" applyBorder="1" applyAlignment="1">
      <alignment/>
    </xf>
    <xf numFmtId="43" fontId="56" fillId="0" borderId="14" xfId="33" applyFont="1" applyBorder="1" applyAlignment="1">
      <alignment horizontal="center"/>
    </xf>
    <xf numFmtId="43" fontId="55" fillId="0" borderId="14" xfId="33" applyFont="1" applyBorder="1" applyAlignment="1">
      <alignment/>
    </xf>
    <xf numFmtId="43" fontId="56" fillId="0" borderId="14" xfId="33" applyFont="1" applyBorder="1" applyAlignment="1">
      <alignment/>
    </xf>
    <xf numFmtId="4" fontId="56" fillId="0" borderId="14" xfId="0" applyNumberFormat="1" applyFont="1" applyBorder="1" applyAlignment="1">
      <alignment/>
    </xf>
    <xf numFmtId="2" fontId="56" fillId="0" borderId="14" xfId="0" applyNumberFormat="1" applyFont="1" applyBorder="1" applyAlignment="1">
      <alignment/>
    </xf>
    <xf numFmtId="43" fontId="55" fillId="0" borderId="10" xfId="33" applyFont="1" applyBorder="1" applyAlignment="1">
      <alignment horizontal="center"/>
    </xf>
    <xf numFmtId="43" fontId="56" fillId="0" borderId="10" xfId="33" applyFont="1" applyBorder="1" applyAlignment="1">
      <alignment/>
    </xf>
    <xf numFmtId="4" fontId="56" fillId="0" borderId="10" xfId="0" applyNumberFormat="1" applyFont="1" applyBorder="1" applyAlignment="1">
      <alignment/>
    </xf>
    <xf numFmtId="2" fontId="56" fillId="0" borderId="10" xfId="0" applyNumberFormat="1" applyFont="1" applyBorder="1" applyAlignment="1">
      <alignment/>
    </xf>
    <xf numFmtId="43" fontId="55" fillId="0" borderId="11" xfId="33" applyFont="1" applyBorder="1" applyAlignment="1">
      <alignment/>
    </xf>
    <xf numFmtId="4" fontId="55" fillId="0" borderId="11" xfId="0" applyNumberFormat="1" applyFont="1" applyBorder="1" applyAlignment="1">
      <alignment/>
    </xf>
    <xf numFmtId="2" fontId="55" fillId="0" borderId="11" xfId="0" applyNumberFormat="1" applyFont="1" applyBorder="1" applyAlignment="1">
      <alignment/>
    </xf>
    <xf numFmtId="0" fontId="57" fillId="0" borderId="0" xfId="0" applyFont="1" applyAlignment="1">
      <alignment/>
    </xf>
    <xf numFmtId="43" fontId="57" fillId="0" borderId="0" xfId="33" applyFont="1" applyAlignment="1">
      <alignment/>
    </xf>
    <xf numFmtId="43" fontId="56" fillId="0" borderId="15" xfId="33" applyFont="1" applyBorder="1" applyAlignment="1">
      <alignment/>
    </xf>
    <xf numFmtId="43" fontId="56" fillId="0" borderId="15" xfId="33" applyFont="1" applyBorder="1" applyAlignment="1">
      <alignment horizontal="right"/>
    </xf>
    <xf numFmtId="43" fontId="56" fillId="0" borderId="10" xfId="33" applyFont="1" applyBorder="1" applyAlignment="1">
      <alignment horizontal="right"/>
    </xf>
    <xf numFmtId="43" fontId="55" fillId="0" borderId="10" xfId="33" applyFont="1" applyBorder="1" applyAlignment="1">
      <alignment horizontal="right"/>
    </xf>
    <xf numFmtId="43" fontId="55" fillId="0" borderId="11" xfId="33" applyFont="1" applyBorder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17" fontId="5" fillId="33" borderId="10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/>
    </xf>
    <xf numFmtId="43" fontId="7" fillId="0" borderId="15" xfId="33" applyFont="1" applyBorder="1" applyAlignment="1">
      <alignment/>
    </xf>
    <xf numFmtId="43" fontId="8" fillId="0" borderId="10" xfId="33" applyFont="1" applyBorder="1" applyAlignment="1">
      <alignment/>
    </xf>
    <xf numFmtId="0" fontId="9" fillId="0" borderId="0" xfId="0" applyFont="1" applyAlignment="1">
      <alignment/>
    </xf>
    <xf numFmtId="0" fontId="7" fillId="0" borderId="15" xfId="0" applyFont="1" applyBorder="1" applyAlignment="1">
      <alignment/>
    </xf>
    <xf numFmtId="43" fontId="7" fillId="0" borderId="10" xfId="33" applyFont="1" applyBorder="1" applyAlignment="1">
      <alignment/>
    </xf>
    <xf numFmtId="43" fontId="7" fillId="0" borderId="10" xfId="33" applyNumberFormat="1" applyFont="1" applyBorder="1" applyAlignment="1">
      <alignment/>
    </xf>
    <xf numFmtId="0" fontId="10" fillId="0" borderId="12" xfId="0" applyFont="1" applyBorder="1" applyAlignment="1">
      <alignment/>
    </xf>
    <xf numFmtId="43" fontId="10" fillId="0" borderId="12" xfId="33" applyFont="1" applyBorder="1" applyAlignment="1">
      <alignment/>
    </xf>
    <xf numFmtId="43" fontId="10" fillId="0" borderId="15" xfId="33" applyFont="1" applyBorder="1" applyAlignment="1">
      <alignment/>
    </xf>
    <xf numFmtId="43" fontId="7" fillId="0" borderId="16" xfId="33" applyFont="1" applyBorder="1" applyAlignment="1">
      <alignment/>
    </xf>
    <xf numFmtId="43" fontId="11" fillId="0" borderId="12" xfId="33" applyFont="1" applyBorder="1" applyAlignment="1">
      <alignment/>
    </xf>
    <xf numFmtId="0" fontId="10" fillId="0" borderId="13" xfId="0" applyFont="1" applyBorder="1" applyAlignment="1">
      <alignment/>
    </xf>
    <xf numFmtId="43" fontId="10" fillId="0" borderId="13" xfId="33" applyFont="1" applyBorder="1" applyAlignment="1">
      <alignment/>
    </xf>
    <xf numFmtId="43" fontId="7" fillId="0" borderId="13" xfId="33" applyFont="1" applyBorder="1" applyAlignment="1">
      <alignment/>
    </xf>
    <xf numFmtId="0" fontId="10" fillId="0" borderId="17" xfId="0" applyFont="1" applyBorder="1" applyAlignment="1">
      <alignment/>
    </xf>
    <xf numFmtId="43" fontId="7" fillId="0" borderId="18" xfId="33" applyFont="1" applyBorder="1" applyAlignment="1">
      <alignment/>
    </xf>
    <xf numFmtId="43" fontId="11" fillId="0" borderId="15" xfId="33" applyFont="1" applyBorder="1" applyAlignment="1">
      <alignment/>
    </xf>
    <xf numFmtId="43" fontId="11" fillId="0" borderId="10" xfId="33" applyFont="1" applyBorder="1" applyAlignment="1">
      <alignment/>
    </xf>
    <xf numFmtId="0" fontId="10" fillId="0" borderId="14" xfId="0" applyFont="1" applyBorder="1" applyAlignment="1">
      <alignment/>
    </xf>
    <xf numFmtId="43" fontId="10" fillId="0" borderId="17" xfId="33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8" xfId="0" applyFont="1" applyBorder="1" applyAlignment="1">
      <alignment/>
    </xf>
    <xf numFmtId="0" fontId="7" fillId="0" borderId="11" xfId="0" applyFont="1" applyBorder="1" applyAlignment="1">
      <alignment horizontal="center"/>
    </xf>
    <xf numFmtId="43" fontId="7" fillId="0" borderId="11" xfId="33" applyFont="1" applyBorder="1" applyAlignment="1">
      <alignment/>
    </xf>
    <xf numFmtId="43" fontId="8" fillId="0" borderId="11" xfId="33" applyFont="1" applyBorder="1" applyAlignment="1">
      <alignment/>
    </xf>
    <xf numFmtId="0" fontId="7" fillId="0" borderId="19" xfId="0" applyFont="1" applyBorder="1" applyAlignment="1">
      <alignment horizontal="center"/>
    </xf>
    <xf numFmtId="43" fontId="7" fillId="0" borderId="19" xfId="33" applyFont="1" applyBorder="1" applyAlignment="1">
      <alignment/>
    </xf>
    <xf numFmtId="43" fontId="7" fillId="0" borderId="0" xfId="33" applyFont="1" applyBorder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43" fontId="9" fillId="0" borderId="13" xfId="33" applyFont="1" applyBorder="1" applyAlignment="1">
      <alignment/>
    </xf>
    <xf numFmtId="43" fontId="9" fillId="0" borderId="12" xfId="33" applyFont="1" applyBorder="1" applyAlignment="1">
      <alignment/>
    </xf>
    <xf numFmtId="43" fontId="53" fillId="0" borderId="0" xfId="0" applyNumberFormat="1" applyFont="1" applyAlignment="1">
      <alignment/>
    </xf>
    <xf numFmtId="43" fontId="58" fillId="0" borderId="12" xfId="33" applyFont="1" applyBorder="1" applyAlignment="1">
      <alignment/>
    </xf>
    <xf numFmtId="43" fontId="59" fillId="0" borderId="10" xfId="33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43" fontId="60" fillId="0" borderId="10" xfId="33" applyFont="1" applyBorder="1" applyAlignment="1">
      <alignment/>
    </xf>
    <xf numFmtId="43" fontId="58" fillId="0" borderId="13" xfId="33" applyFont="1" applyBorder="1" applyAlignment="1">
      <alignment/>
    </xf>
    <xf numFmtId="43" fontId="58" fillId="0" borderId="14" xfId="33" applyFont="1" applyBorder="1" applyAlignment="1">
      <alignment horizontal="right"/>
    </xf>
    <xf numFmtId="43" fontId="58" fillId="0" borderId="14" xfId="33" applyFont="1" applyBorder="1" applyAlignment="1">
      <alignment horizontal="center"/>
    </xf>
    <xf numFmtId="43" fontId="60" fillId="0" borderId="10" xfId="33" applyFont="1" applyBorder="1" applyAlignment="1">
      <alignment horizontal="center"/>
    </xf>
    <xf numFmtId="43" fontId="58" fillId="0" borderId="12" xfId="33" applyFont="1" applyBorder="1" applyAlignment="1">
      <alignment horizontal="center"/>
    </xf>
    <xf numFmtId="43" fontId="58" fillId="0" borderId="13" xfId="33" applyFont="1" applyBorder="1" applyAlignment="1">
      <alignment horizontal="center"/>
    </xf>
    <xf numFmtId="43" fontId="58" fillId="0" borderId="10" xfId="33" applyFont="1" applyBorder="1" applyAlignment="1">
      <alignment/>
    </xf>
    <xf numFmtId="43" fontId="58" fillId="0" borderId="14" xfId="33" applyFont="1" applyBorder="1" applyAlignment="1">
      <alignment/>
    </xf>
    <xf numFmtId="43" fontId="60" fillId="0" borderId="11" xfId="33" applyFont="1" applyBorder="1" applyAlignment="1">
      <alignment/>
    </xf>
    <xf numFmtId="43" fontId="10" fillId="0" borderId="14" xfId="33" applyFont="1" applyBorder="1" applyAlignment="1">
      <alignment/>
    </xf>
    <xf numFmtId="4" fontId="10" fillId="0" borderId="0" xfId="0" applyNumberFormat="1" applyFont="1" applyAlignment="1">
      <alignment/>
    </xf>
    <xf numFmtId="0" fontId="7" fillId="0" borderId="20" xfId="0" applyFont="1" applyBorder="1" applyAlignment="1">
      <alignment/>
    </xf>
    <xf numFmtId="43" fontId="7" fillId="0" borderId="20" xfId="33" applyFont="1" applyBorder="1" applyAlignment="1">
      <alignment/>
    </xf>
    <xf numFmtId="43" fontId="11" fillId="0" borderId="20" xfId="33" applyFont="1" applyBorder="1" applyAlignment="1">
      <alignment/>
    </xf>
    <xf numFmtId="0" fontId="7" fillId="0" borderId="17" xfId="0" applyFont="1" applyBorder="1" applyAlignment="1">
      <alignment/>
    </xf>
    <xf numFmtId="43" fontId="7" fillId="0" borderId="17" xfId="33" applyFont="1" applyBorder="1" applyAlignment="1">
      <alignment/>
    </xf>
    <xf numFmtId="43" fontId="11" fillId="0" borderId="17" xfId="33" applyFont="1" applyBorder="1" applyAlignment="1">
      <alignment/>
    </xf>
    <xf numFmtId="0" fontId="7" fillId="0" borderId="18" xfId="0" applyFont="1" applyBorder="1" applyAlignment="1">
      <alignment/>
    </xf>
    <xf numFmtId="43" fontId="7" fillId="0" borderId="12" xfId="33" applyFont="1" applyBorder="1" applyAlignment="1">
      <alignment/>
    </xf>
    <xf numFmtId="43" fontId="11" fillId="0" borderId="18" xfId="33" applyFont="1" applyBorder="1" applyAlignment="1">
      <alignment/>
    </xf>
    <xf numFmtId="0" fontId="7" fillId="0" borderId="13" xfId="0" applyFont="1" applyBorder="1" applyAlignment="1">
      <alignment/>
    </xf>
    <xf numFmtId="43" fontId="11" fillId="0" borderId="13" xfId="33" applyFont="1" applyBorder="1" applyAlignment="1">
      <alignment/>
    </xf>
    <xf numFmtId="0" fontId="61" fillId="0" borderId="0" xfId="0" applyFont="1" applyAlignment="1">
      <alignment horizontal="center"/>
    </xf>
    <xf numFmtId="14" fontId="61" fillId="0" borderId="0" xfId="0" applyNumberFormat="1" applyFont="1" applyAlignment="1">
      <alignment horizontal="center"/>
    </xf>
    <xf numFmtId="0" fontId="61" fillId="0" borderId="21" xfId="0" applyFont="1" applyBorder="1" applyAlignment="1">
      <alignment horizontal="center"/>
    </xf>
    <xf numFmtId="43" fontId="53" fillId="0" borderId="19" xfId="33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7"/>
  <sheetViews>
    <sheetView tabSelected="1" view="pageBreakPreview" zoomScale="82" zoomScaleSheetLayoutView="82" zoomScalePageLayoutView="0" workbookViewId="0" topLeftCell="A1">
      <selection activeCell="D50" sqref="D50"/>
    </sheetView>
  </sheetViews>
  <sheetFormatPr defaultColWidth="9.140625" defaultRowHeight="15"/>
  <cols>
    <col min="1" max="1" width="30.421875" style="1" customWidth="1"/>
    <col min="2" max="2" width="13.421875" style="1" customWidth="1"/>
    <col min="3" max="3" width="15.140625" style="1" customWidth="1"/>
    <col min="4" max="4" width="15.7109375" style="1" customWidth="1"/>
    <col min="5" max="5" width="16.7109375" style="1" customWidth="1"/>
    <col min="6" max="6" width="15.8515625" style="1" customWidth="1"/>
    <col min="7" max="7" width="12.00390625" style="1" customWidth="1"/>
    <col min="8" max="8" width="15.8515625" style="2" customWidth="1"/>
    <col min="9" max="9" width="16.8515625" style="2" customWidth="1"/>
    <col min="10" max="10" width="14.7109375" style="1" customWidth="1"/>
    <col min="11" max="11" width="8.421875" style="1" customWidth="1"/>
    <col min="12" max="12" width="16.421875" style="37" customWidth="1"/>
    <col min="13" max="13" width="16.7109375" style="36" customWidth="1"/>
    <col min="14" max="16384" width="9.00390625" style="1" customWidth="1"/>
  </cols>
  <sheetData>
    <row r="1" spans="1:12" ht="27.75">
      <c r="A1" s="109" t="s">
        <v>51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6"/>
    </row>
    <row r="2" spans="1:12" ht="27.75">
      <c r="A2" s="110" t="s">
        <v>50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36"/>
    </row>
    <row r="3" spans="1:12" ht="24" customHeight="1">
      <c r="A3" s="111" t="s">
        <v>345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36"/>
    </row>
    <row r="4" spans="1:13" ht="27.75" customHeight="1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3" t="s">
        <v>7</v>
      </c>
      <c r="I4" s="3" t="s">
        <v>8</v>
      </c>
      <c r="J4" s="4" t="s">
        <v>5</v>
      </c>
      <c r="K4" s="4" t="s">
        <v>6</v>
      </c>
      <c r="L4" s="84" t="s">
        <v>7</v>
      </c>
      <c r="M4" s="85" t="s">
        <v>4</v>
      </c>
    </row>
    <row r="5" spans="1:13" ht="24">
      <c r="A5" s="6" t="s">
        <v>10</v>
      </c>
      <c r="B5" s="10">
        <f>SUM(B6:B8)</f>
        <v>69299.28</v>
      </c>
      <c r="C5" s="10">
        <f>SUM(C6:C8)</f>
        <v>37680000</v>
      </c>
      <c r="D5" s="10">
        <f>SUM(D6:D8)</f>
        <v>113815031.97</v>
      </c>
      <c r="E5" s="10">
        <f>SUM(E6:E8)</f>
        <v>171501000</v>
      </c>
      <c r="F5" s="10">
        <f>D5-E5</f>
        <v>-57685968.03</v>
      </c>
      <c r="G5" s="10">
        <f>F5*100/E5</f>
        <v>-33.635936834187554</v>
      </c>
      <c r="H5" s="10">
        <f>SUM(H6:H8)</f>
        <v>2304052041.59</v>
      </c>
      <c r="I5" s="10">
        <f>SUM(I6:I8)</f>
        <v>2111244000</v>
      </c>
      <c r="J5" s="11">
        <f>H5-I5</f>
        <v>192808041.59000015</v>
      </c>
      <c r="K5" s="12">
        <f>J5*100/I5</f>
        <v>9.132437633452133</v>
      </c>
      <c r="L5" s="86">
        <f>SUM(L6:L8)</f>
        <v>2190237009.62</v>
      </c>
      <c r="M5" s="86">
        <f>SUM(M6:M8)</f>
        <v>1939743000</v>
      </c>
    </row>
    <row r="6" spans="1:13" ht="24">
      <c r="A6" s="7" t="s">
        <v>9</v>
      </c>
      <c r="B6" s="13">
        <v>0</v>
      </c>
      <c r="C6" s="13">
        <v>37680000</v>
      </c>
      <c r="D6" s="13">
        <v>113040000</v>
      </c>
      <c r="E6" s="14">
        <v>170000000</v>
      </c>
      <c r="F6" s="14">
        <f aca="true" t="shared" si="0" ref="F6:F51">D6-E6</f>
        <v>-56960000</v>
      </c>
      <c r="G6" s="14">
        <f>F6*100/E6</f>
        <v>-33.50588235294118</v>
      </c>
      <c r="H6" s="38">
        <f aca="true" t="shared" si="1" ref="H6:H52">L6+D6</f>
        <v>2284368840</v>
      </c>
      <c r="I6" s="16">
        <f>E6+M6</f>
        <v>2092600000</v>
      </c>
      <c r="J6" s="17">
        <f>H6-I6</f>
        <v>191768840</v>
      </c>
      <c r="K6" s="18">
        <f>J6*100/I6</f>
        <v>9.164142215425786</v>
      </c>
      <c r="L6" s="83">
        <v>2171328840</v>
      </c>
      <c r="M6" s="83">
        <v>1922600000</v>
      </c>
    </row>
    <row r="7" spans="1:13" ht="24">
      <c r="A7" s="8" t="s">
        <v>41</v>
      </c>
      <c r="B7" s="80">
        <v>69299.28</v>
      </c>
      <c r="C7" s="19">
        <v>0</v>
      </c>
      <c r="D7" s="19">
        <v>772439.97</v>
      </c>
      <c r="E7" s="20">
        <v>1500000</v>
      </c>
      <c r="F7" s="20">
        <f t="shared" si="0"/>
        <v>-727560.03</v>
      </c>
      <c r="G7" s="20">
        <f aca="true" t="shared" si="2" ref="G7:G51">F7*100/E7</f>
        <v>-48.504002</v>
      </c>
      <c r="H7" s="38">
        <f t="shared" si="1"/>
        <v>19609247.09</v>
      </c>
      <c r="I7" s="16">
        <f aca="true" t="shared" si="3" ref="I7:I52">E7+M7</f>
        <v>18620000</v>
      </c>
      <c r="J7" s="22">
        <f aca="true" t="shared" si="4" ref="J7:J51">H7-I7</f>
        <v>989247.0899999999</v>
      </c>
      <c r="K7" s="23">
        <f aca="true" t="shared" si="5" ref="K7:K52">J7*100/I7</f>
        <v>5.3128200322234145</v>
      </c>
      <c r="L7" s="87">
        <v>18836807.12</v>
      </c>
      <c r="M7" s="87">
        <v>17120000</v>
      </c>
    </row>
    <row r="8" spans="1:13" ht="24">
      <c r="A8" s="9" t="s">
        <v>49</v>
      </c>
      <c r="B8" s="24">
        <v>0</v>
      </c>
      <c r="C8" s="24">
        <v>0</v>
      </c>
      <c r="D8" s="19">
        <v>2592</v>
      </c>
      <c r="E8" s="24">
        <v>1000</v>
      </c>
      <c r="F8" s="26">
        <f>D8-E8</f>
        <v>1592</v>
      </c>
      <c r="G8" s="26">
        <f t="shared" si="2"/>
        <v>159.2</v>
      </c>
      <c r="H8" s="38">
        <f t="shared" si="1"/>
        <v>73954.5</v>
      </c>
      <c r="I8" s="39">
        <f t="shared" si="3"/>
        <v>24000</v>
      </c>
      <c r="J8" s="27">
        <f t="shared" si="4"/>
        <v>49954.5</v>
      </c>
      <c r="K8" s="28">
        <f t="shared" si="5"/>
        <v>208.14375</v>
      </c>
      <c r="L8" s="88">
        <v>71362.5</v>
      </c>
      <c r="M8" s="89">
        <v>23000</v>
      </c>
    </row>
    <row r="9" spans="1:13" ht="24">
      <c r="A9" s="6" t="s">
        <v>38</v>
      </c>
      <c r="B9" s="29">
        <v>0</v>
      </c>
      <c r="C9" s="29">
        <v>0</v>
      </c>
      <c r="D9" s="29">
        <v>0</v>
      </c>
      <c r="E9" s="29">
        <v>0</v>
      </c>
      <c r="F9" s="30">
        <f t="shared" si="0"/>
        <v>0</v>
      </c>
      <c r="G9" s="10" t="e">
        <f t="shared" si="2"/>
        <v>#DIV/0!</v>
      </c>
      <c r="H9" s="10">
        <f t="shared" si="1"/>
        <v>0</v>
      </c>
      <c r="I9" s="41">
        <f t="shared" si="3"/>
        <v>0</v>
      </c>
      <c r="J9" s="11">
        <f t="shared" si="4"/>
        <v>0</v>
      </c>
      <c r="K9" s="12" t="e">
        <f t="shared" si="5"/>
        <v>#DIV/0!</v>
      </c>
      <c r="L9" s="90">
        <v>0</v>
      </c>
      <c r="M9" s="90">
        <v>0</v>
      </c>
    </row>
    <row r="10" spans="1:13" ht="24">
      <c r="A10" s="6" t="s">
        <v>11</v>
      </c>
      <c r="B10" s="29">
        <v>0</v>
      </c>
      <c r="C10" s="29">
        <v>0</v>
      </c>
      <c r="D10" s="29">
        <v>0</v>
      </c>
      <c r="E10" s="29">
        <v>0</v>
      </c>
      <c r="F10" s="10">
        <f t="shared" si="0"/>
        <v>0</v>
      </c>
      <c r="G10" s="10" t="e">
        <f>F10*100/E10</f>
        <v>#DIV/0!</v>
      </c>
      <c r="H10" s="10">
        <f t="shared" si="1"/>
        <v>2400</v>
      </c>
      <c r="I10" s="41">
        <f t="shared" si="3"/>
        <v>0</v>
      </c>
      <c r="J10" s="11">
        <f t="shared" si="4"/>
        <v>2400</v>
      </c>
      <c r="K10" s="12" t="e">
        <f t="shared" si="5"/>
        <v>#DIV/0!</v>
      </c>
      <c r="L10" s="90">
        <v>2400</v>
      </c>
      <c r="M10" s="90">
        <v>0</v>
      </c>
    </row>
    <row r="11" spans="1:13" ht="24">
      <c r="A11" s="6" t="s">
        <v>12</v>
      </c>
      <c r="B11" s="29">
        <v>0</v>
      </c>
      <c r="C11" s="29">
        <v>0</v>
      </c>
      <c r="D11" s="29">
        <v>0</v>
      </c>
      <c r="E11" s="29">
        <v>0</v>
      </c>
      <c r="F11" s="10">
        <f t="shared" si="0"/>
        <v>0</v>
      </c>
      <c r="G11" s="10" t="e">
        <f t="shared" si="2"/>
        <v>#DIV/0!</v>
      </c>
      <c r="H11" s="10">
        <f t="shared" si="1"/>
        <v>0</v>
      </c>
      <c r="I11" s="41">
        <f t="shared" si="3"/>
        <v>0</v>
      </c>
      <c r="J11" s="11">
        <f t="shared" si="4"/>
        <v>0</v>
      </c>
      <c r="K11" s="12" t="e">
        <f t="shared" si="5"/>
        <v>#DIV/0!</v>
      </c>
      <c r="L11" s="90">
        <v>0</v>
      </c>
      <c r="M11" s="90">
        <v>0</v>
      </c>
    </row>
    <row r="12" spans="1:13" ht="24">
      <c r="A12" s="6" t="s">
        <v>13</v>
      </c>
      <c r="B12" s="10">
        <f>SUM(B13:B14)</f>
        <v>0</v>
      </c>
      <c r="C12" s="10">
        <f>SUM(C13:C14)</f>
        <v>0</v>
      </c>
      <c r="D12" s="10">
        <f>SUM(D13:D14)</f>
        <v>0</v>
      </c>
      <c r="E12" s="10">
        <f>SUM(E13:E14)</f>
        <v>0</v>
      </c>
      <c r="F12" s="10">
        <f t="shared" si="0"/>
        <v>0</v>
      </c>
      <c r="G12" s="10" t="e">
        <f t="shared" si="2"/>
        <v>#DIV/0!</v>
      </c>
      <c r="H12" s="10">
        <f t="shared" si="1"/>
        <v>5310</v>
      </c>
      <c r="I12" s="41">
        <f t="shared" si="3"/>
        <v>0</v>
      </c>
      <c r="J12" s="11">
        <f t="shared" si="4"/>
        <v>5310</v>
      </c>
      <c r="K12" s="12" t="e">
        <f t="shared" si="5"/>
        <v>#DIV/0!</v>
      </c>
      <c r="L12" s="86">
        <f>SUM(L13:L14)</f>
        <v>5310</v>
      </c>
      <c r="M12" s="86">
        <f>SUM(M13:M14)</f>
        <v>0</v>
      </c>
    </row>
    <row r="13" spans="1:13" ht="24">
      <c r="A13" s="7" t="s">
        <v>14</v>
      </c>
      <c r="B13" s="13">
        <v>0</v>
      </c>
      <c r="C13" s="13">
        <v>0</v>
      </c>
      <c r="D13" s="14">
        <v>0</v>
      </c>
      <c r="E13" s="14">
        <v>0</v>
      </c>
      <c r="F13" s="14">
        <f t="shared" si="0"/>
        <v>0</v>
      </c>
      <c r="G13" s="14" t="e">
        <f t="shared" si="2"/>
        <v>#DIV/0!</v>
      </c>
      <c r="H13" s="14">
        <f t="shared" si="1"/>
        <v>5310</v>
      </c>
      <c r="I13" s="16">
        <f t="shared" si="3"/>
        <v>0</v>
      </c>
      <c r="J13" s="17">
        <f t="shared" si="4"/>
        <v>5310</v>
      </c>
      <c r="K13" s="18" t="e">
        <f t="shared" si="5"/>
        <v>#DIV/0!</v>
      </c>
      <c r="L13" s="83">
        <v>5310</v>
      </c>
      <c r="M13" s="83">
        <v>0</v>
      </c>
    </row>
    <row r="14" spans="1:13" ht="24">
      <c r="A14" s="9" t="s">
        <v>15</v>
      </c>
      <c r="B14" s="24">
        <v>0</v>
      </c>
      <c r="C14" s="24">
        <v>0</v>
      </c>
      <c r="D14" s="24">
        <v>0</v>
      </c>
      <c r="E14" s="24">
        <v>0</v>
      </c>
      <c r="F14" s="25">
        <f t="shared" si="0"/>
        <v>0</v>
      </c>
      <c r="G14" s="26" t="e">
        <f t="shared" si="2"/>
        <v>#DIV/0!</v>
      </c>
      <c r="H14" s="38">
        <f t="shared" si="1"/>
        <v>0</v>
      </c>
      <c r="I14" s="39">
        <f t="shared" si="3"/>
        <v>0</v>
      </c>
      <c r="J14" s="27">
        <f t="shared" si="4"/>
        <v>0</v>
      </c>
      <c r="K14" s="28" t="e">
        <f t="shared" si="5"/>
        <v>#DIV/0!</v>
      </c>
      <c r="L14" s="89"/>
      <c r="M14" s="89">
        <v>0</v>
      </c>
    </row>
    <row r="15" spans="1:13" ht="24">
      <c r="A15" s="6" t="s">
        <v>16</v>
      </c>
      <c r="B15" s="10">
        <f>SUM(B16:B22)</f>
        <v>0</v>
      </c>
      <c r="C15" s="10">
        <f>SUM(C16:C22)</f>
        <v>0</v>
      </c>
      <c r="D15" s="10">
        <f>SUM(D16:D22)</f>
        <v>0</v>
      </c>
      <c r="E15" s="10">
        <f>SUM(E16:E23)</f>
        <v>87000</v>
      </c>
      <c r="F15" s="10">
        <f t="shared" si="0"/>
        <v>-87000</v>
      </c>
      <c r="G15" s="10">
        <f t="shared" si="2"/>
        <v>-100</v>
      </c>
      <c r="H15" s="10">
        <f t="shared" si="1"/>
        <v>1262135.68</v>
      </c>
      <c r="I15" s="41">
        <f t="shared" si="3"/>
        <v>1050000</v>
      </c>
      <c r="J15" s="11">
        <f t="shared" si="4"/>
        <v>212135.67999999993</v>
      </c>
      <c r="K15" s="12">
        <f t="shared" si="5"/>
        <v>20.20339809523809</v>
      </c>
      <c r="L15" s="86">
        <f>SUM(L16:L22)</f>
        <v>1262135.68</v>
      </c>
      <c r="M15" s="86">
        <f>SUM(M16:M23)</f>
        <v>963000</v>
      </c>
    </row>
    <row r="16" spans="1:13" ht="24">
      <c r="A16" s="7" t="s">
        <v>17</v>
      </c>
      <c r="B16" s="13">
        <v>0</v>
      </c>
      <c r="C16" s="13">
        <v>0</v>
      </c>
      <c r="D16" s="13">
        <v>0</v>
      </c>
      <c r="E16" s="13">
        <v>0</v>
      </c>
      <c r="F16" s="15">
        <f t="shared" si="0"/>
        <v>0</v>
      </c>
      <c r="G16" s="14" t="e">
        <f t="shared" si="2"/>
        <v>#DIV/0!</v>
      </c>
      <c r="H16" s="14">
        <f t="shared" si="1"/>
        <v>0</v>
      </c>
      <c r="I16" s="16">
        <f t="shared" si="3"/>
        <v>0</v>
      </c>
      <c r="J16" s="17">
        <f t="shared" si="4"/>
        <v>0</v>
      </c>
      <c r="K16" s="18" t="e">
        <f t="shared" si="5"/>
        <v>#DIV/0!</v>
      </c>
      <c r="L16" s="91">
        <v>0</v>
      </c>
      <c r="M16" s="91">
        <v>0</v>
      </c>
    </row>
    <row r="17" spans="1:13" ht="24">
      <c r="A17" s="8" t="s">
        <v>18</v>
      </c>
      <c r="B17" s="19">
        <v>0</v>
      </c>
      <c r="C17" s="19">
        <v>0</v>
      </c>
      <c r="D17" s="19">
        <v>0</v>
      </c>
      <c r="E17" s="19"/>
      <c r="F17" s="20">
        <f t="shared" si="0"/>
        <v>0</v>
      </c>
      <c r="G17" s="20" t="e">
        <f t="shared" si="2"/>
        <v>#DIV/0!</v>
      </c>
      <c r="H17" s="14">
        <f t="shared" si="1"/>
        <v>0</v>
      </c>
      <c r="I17" s="16">
        <f t="shared" si="3"/>
        <v>0</v>
      </c>
      <c r="J17" s="22">
        <f t="shared" si="4"/>
        <v>0</v>
      </c>
      <c r="K17" s="23" t="e">
        <f t="shared" si="5"/>
        <v>#DIV/0!</v>
      </c>
      <c r="L17" s="92"/>
      <c r="M17" s="92"/>
    </row>
    <row r="18" spans="1:13" ht="24">
      <c r="A18" s="8" t="s">
        <v>19</v>
      </c>
      <c r="B18" s="19">
        <v>0</v>
      </c>
      <c r="C18" s="19">
        <v>0</v>
      </c>
      <c r="D18" s="19">
        <v>0</v>
      </c>
      <c r="E18" s="19">
        <v>0</v>
      </c>
      <c r="F18" s="21">
        <f t="shared" si="0"/>
        <v>0</v>
      </c>
      <c r="G18" s="20" t="e">
        <f t="shared" si="2"/>
        <v>#DIV/0!</v>
      </c>
      <c r="H18" s="14">
        <f t="shared" si="1"/>
        <v>0</v>
      </c>
      <c r="I18" s="16">
        <f t="shared" si="3"/>
        <v>0</v>
      </c>
      <c r="J18" s="22">
        <f t="shared" si="4"/>
        <v>0</v>
      </c>
      <c r="K18" s="23" t="e">
        <f t="shared" si="5"/>
        <v>#DIV/0!</v>
      </c>
      <c r="L18" s="92">
        <v>0</v>
      </c>
      <c r="M18" s="92">
        <v>0</v>
      </c>
    </row>
    <row r="19" spans="1:13" ht="24">
      <c r="A19" s="8" t="s">
        <v>39</v>
      </c>
      <c r="B19" s="19">
        <v>0</v>
      </c>
      <c r="C19" s="19">
        <v>0</v>
      </c>
      <c r="D19" s="19">
        <v>0</v>
      </c>
      <c r="E19" s="19">
        <v>0</v>
      </c>
      <c r="F19" s="21">
        <f t="shared" si="0"/>
        <v>0</v>
      </c>
      <c r="G19" s="20" t="e">
        <f t="shared" si="2"/>
        <v>#DIV/0!</v>
      </c>
      <c r="H19" s="14">
        <f t="shared" si="1"/>
        <v>0</v>
      </c>
      <c r="I19" s="16">
        <f t="shared" si="3"/>
        <v>0</v>
      </c>
      <c r="J19" s="22">
        <f t="shared" si="4"/>
        <v>0</v>
      </c>
      <c r="K19" s="23" t="e">
        <f t="shared" si="5"/>
        <v>#DIV/0!</v>
      </c>
      <c r="L19" s="92">
        <v>0</v>
      </c>
      <c r="M19" s="92">
        <v>0</v>
      </c>
    </row>
    <row r="20" spans="1:13" ht="24">
      <c r="A20" s="8" t="s">
        <v>20</v>
      </c>
      <c r="B20" s="19">
        <v>0</v>
      </c>
      <c r="C20" s="19">
        <v>0</v>
      </c>
      <c r="D20" s="20">
        <v>0</v>
      </c>
      <c r="E20" s="20">
        <v>87000</v>
      </c>
      <c r="F20" s="21">
        <f t="shared" si="0"/>
        <v>-87000</v>
      </c>
      <c r="G20" s="20">
        <f t="shared" si="2"/>
        <v>-100</v>
      </c>
      <c r="H20" s="14">
        <f>L20+D20</f>
        <v>1259442.99</v>
      </c>
      <c r="I20" s="16">
        <f t="shared" si="3"/>
        <v>1050000</v>
      </c>
      <c r="J20" s="22">
        <f t="shared" si="4"/>
        <v>209442.99</v>
      </c>
      <c r="K20" s="23">
        <f t="shared" si="5"/>
        <v>19.946951428571428</v>
      </c>
      <c r="L20" s="87">
        <v>1259442.99</v>
      </c>
      <c r="M20" s="87">
        <v>963000</v>
      </c>
    </row>
    <row r="21" spans="1:13" ht="24">
      <c r="A21" s="67" t="s">
        <v>213</v>
      </c>
      <c r="B21" s="24">
        <v>0</v>
      </c>
      <c r="C21" s="24">
        <v>0</v>
      </c>
      <c r="D21" s="26">
        <v>0</v>
      </c>
      <c r="E21" s="26"/>
      <c r="F21" s="25"/>
      <c r="G21" s="26"/>
      <c r="H21" s="14">
        <f t="shared" si="1"/>
        <v>2692.69</v>
      </c>
      <c r="I21" s="16">
        <f t="shared" si="3"/>
        <v>0</v>
      </c>
      <c r="J21" s="27"/>
      <c r="K21" s="28"/>
      <c r="L21" s="94">
        <v>2692.69</v>
      </c>
      <c r="M21" s="94">
        <v>0</v>
      </c>
    </row>
    <row r="22" spans="1:13" ht="24">
      <c r="A22" s="9" t="s">
        <v>21</v>
      </c>
      <c r="B22" s="24">
        <v>0</v>
      </c>
      <c r="C22" s="24">
        <v>0</v>
      </c>
      <c r="D22" s="24">
        <v>0</v>
      </c>
      <c r="E22" s="24">
        <v>0</v>
      </c>
      <c r="F22" s="25">
        <f t="shared" si="0"/>
        <v>0</v>
      </c>
      <c r="G22" s="26" t="e">
        <f t="shared" si="2"/>
        <v>#DIV/0!</v>
      </c>
      <c r="H22" s="38">
        <f t="shared" si="1"/>
        <v>0</v>
      </c>
      <c r="I22" s="39">
        <f t="shared" si="3"/>
        <v>0</v>
      </c>
      <c r="J22" s="27">
        <f t="shared" si="4"/>
        <v>0</v>
      </c>
      <c r="K22" s="28" t="e">
        <f t="shared" si="5"/>
        <v>#DIV/0!</v>
      </c>
      <c r="L22" s="89">
        <v>0</v>
      </c>
      <c r="M22" s="89">
        <v>0</v>
      </c>
    </row>
    <row r="23" spans="1:13" ht="24">
      <c r="A23" s="6" t="s">
        <v>22</v>
      </c>
      <c r="B23" s="29">
        <v>0</v>
      </c>
      <c r="C23" s="29">
        <v>0</v>
      </c>
      <c r="D23" s="29">
        <v>0</v>
      </c>
      <c r="E23" s="29">
        <v>0</v>
      </c>
      <c r="F23" s="10">
        <f t="shared" si="0"/>
        <v>0</v>
      </c>
      <c r="G23" s="10" t="e">
        <f t="shared" si="2"/>
        <v>#DIV/0!</v>
      </c>
      <c r="H23" s="30">
        <f t="shared" si="1"/>
        <v>0</v>
      </c>
      <c r="I23" s="40">
        <f t="shared" si="3"/>
        <v>0</v>
      </c>
      <c r="J23" s="11">
        <f t="shared" si="4"/>
        <v>0</v>
      </c>
      <c r="K23" s="12" t="e">
        <f t="shared" si="5"/>
        <v>#DIV/0!</v>
      </c>
      <c r="L23" s="90">
        <v>0</v>
      </c>
      <c r="M23" s="90">
        <v>0</v>
      </c>
    </row>
    <row r="24" spans="1:13" ht="24">
      <c r="A24" s="6" t="s">
        <v>23</v>
      </c>
      <c r="B24" s="10">
        <f>SUM(B25:B26)</f>
        <v>0</v>
      </c>
      <c r="C24" s="10">
        <f>SUM(C25:C26)</f>
        <v>0</v>
      </c>
      <c r="D24" s="10">
        <f>SUM(D25:D26)</f>
        <v>0</v>
      </c>
      <c r="E24" s="10">
        <f>SUM(E25:E26)</f>
        <v>0</v>
      </c>
      <c r="F24" s="10">
        <f t="shared" si="0"/>
        <v>0</v>
      </c>
      <c r="G24" s="10" t="e">
        <f t="shared" si="2"/>
        <v>#DIV/0!</v>
      </c>
      <c r="H24" s="10">
        <f t="shared" si="1"/>
        <v>22000</v>
      </c>
      <c r="I24" s="40">
        <f t="shared" si="3"/>
        <v>0</v>
      </c>
      <c r="J24" s="11">
        <f t="shared" si="4"/>
        <v>22000</v>
      </c>
      <c r="K24" s="12" t="e">
        <f t="shared" si="5"/>
        <v>#DIV/0!</v>
      </c>
      <c r="L24" s="86">
        <v>22000</v>
      </c>
      <c r="M24" s="86">
        <f>SUM(M25:M26)</f>
        <v>0</v>
      </c>
    </row>
    <row r="25" spans="1:13" ht="24">
      <c r="A25" s="7" t="s">
        <v>24</v>
      </c>
      <c r="B25" s="13">
        <v>0</v>
      </c>
      <c r="C25" s="13">
        <v>0</v>
      </c>
      <c r="D25" s="14">
        <v>0</v>
      </c>
      <c r="E25" s="13">
        <v>0</v>
      </c>
      <c r="F25" s="15">
        <f t="shared" si="0"/>
        <v>0</v>
      </c>
      <c r="G25" s="14" t="e">
        <f t="shared" si="2"/>
        <v>#DIV/0!</v>
      </c>
      <c r="H25" s="14">
        <f t="shared" si="1"/>
        <v>0</v>
      </c>
      <c r="I25" s="16">
        <f t="shared" si="3"/>
        <v>0</v>
      </c>
      <c r="J25" s="17">
        <f t="shared" si="4"/>
        <v>0</v>
      </c>
      <c r="K25" s="18" t="e">
        <f t="shared" si="5"/>
        <v>#DIV/0!</v>
      </c>
      <c r="L25" s="83"/>
      <c r="M25" s="91">
        <v>0</v>
      </c>
    </row>
    <row r="26" spans="1:13" ht="24">
      <c r="A26" s="9" t="s">
        <v>131</v>
      </c>
      <c r="B26" s="24">
        <v>0</v>
      </c>
      <c r="C26" s="24">
        <v>0</v>
      </c>
      <c r="D26" s="24">
        <v>0</v>
      </c>
      <c r="E26" s="24">
        <v>0</v>
      </c>
      <c r="F26" s="25">
        <f t="shared" si="0"/>
        <v>0</v>
      </c>
      <c r="G26" s="26" t="e">
        <f t="shared" si="2"/>
        <v>#DIV/0!</v>
      </c>
      <c r="H26" s="14">
        <f t="shared" si="1"/>
        <v>0</v>
      </c>
      <c r="I26" s="39">
        <f t="shared" si="3"/>
        <v>0</v>
      </c>
      <c r="J26" s="27">
        <f t="shared" si="4"/>
        <v>0</v>
      </c>
      <c r="K26" s="28" t="e">
        <f t="shared" si="5"/>
        <v>#DIV/0!</v>
      </c>
      <c r="L26" s="89">
        <v>0</v>
      </c>
      <c r="M26" s="89">
        <v>0</v>
      </c>
    </row>
    <row r="27" spans="1:13" ht="24">
      <c r="A27" s="6" t="s">
        <v>25</v>
      </c>
      <c r="B27" s="29">
        <v>0</v>
      </c>
      <c r="C27" s="29">
        <v>0</v>
      </c>
      <c r="D27" s="29">
        <v>258.02</v>
      </c>
      <c r="E27" s="29">
        <v>0</v>
      </c>
      <c r="F27" s="10">
        <f t="shared" si="0"/>
        <v>258.02</v>
      </c>
      <c r="G27" s="10" t="e">
        <f t="shared" si="2"/>
        <v>#DIV/0!</v>
      </c>
      <c r="H27" s="10">
        <f t="shared" si="1"/>
        <v>10495.99</v>
      </c>
      <c r="I27" s="41">
        <f t="shared" si="3"/>
        <v>0</v>
      </c>
      <c r="J27" s="11">
        <f t="shared" si="4"/>
        <v>10495.99</v>
      </c>
      <c r="K27" s="12" t="e">
        <f t="shared" si="5"/>
        <v>#DIV/0!</v>
      </c>
      <c r="L27" s="90">
        <v>10237.97</v>
      </c>
      <c r="M27" s="90">
        <v>0</v>
      </c>
    </row>
    <row r="28" spans="1:13" ht="24">
      <c r="A28" s="6" t="s">
        <v>26</v>
      </c>
      <c r="B28" s="29">
        <v>0</v>
      </c>
      <c r="C28" s="29">
        <v>0</v>
      </c>
      <c r="D28" s="29">
        <v>0</v>
      </c>
      <c r="E28" s="29"/>
      <c r="F28" s="10">
        <f t="shared" si="0"/>
        <v>0</v>
      </c>
      <c r="G28" s="10" t="e">
        <f t="shared" si="2"/>
        <v>#DIV/0!</v>
      </c>
      <c r="H28" s="10">
        <f t="shared" si="1"/>
        <v>0</v>
      </c>
      <c r="I28" s="41">
        <f t="shared" si="3"/>
        <v>0</v>
      </c>
      <c r="J28" s="11">
        <f t="shared" si="4"/>
        <v>0</v>
      </c>
      <c r="K28" s="12" t="e">
        <f t="shared" si="5"/>
        <v>#DIV/0!</v>
      </c>
      <c r="L28" s="90"/>
      <c r="M28" s="90"/>
    </row>
    <row r="29" spans="1:13" ht="24">
      <c r="A29" s="6" t="s">
        <v>27</v>
      </c>
      <c r="B29" s="29">
        <v>0</v>
      </c>
      <c r="C29" s="29">
        <v>0</v>
      </c>
      <c r="D29" s="29">
        <v>4618.71</v>
      </c>
      <c r="E29" s="29">
        <v>3500</v>
      </c>
      <c r="F29" s="10">
        <f t="shared" si="0"/>
        <v>1118.71</v>
      </c>
      <c r="G29" s="10">
        <f t="shared" si="2"/>
        <v>31.963142857142856</v>
      </c>
      <c r="H29" s="10">
        <f t="shared" si="1"/>
        <v>59388.96</v>
      </c>
      <c r="I29" s="41">
        <f t="shared" si="3"/>
        <v>46000</v>
      </c>
      <c r="J29" s="11">
        <f t="shared" si="4"/>
        <v>13388.96</v>
      </c>
      <c r="K29" s="12">
        <f t="shared" si="5"/>
        <v>29.106434782608694</v>
      </c>
      <c r="L29" s="90">
        <v>54770.25</v>
      </c>
      <c r="M29" s="90">
        <v>42500</v>
      </c>
    </row>
    <row r="30" spans="1:13" ht="24">
      <c r="A30" s="6" t="s">
        <v>28</v>
      </c>
      <c r="B30" s="29">
        <v>30</v>
      </c>
      <c r="C30" s="29">
        <v>0</v>
      </c>
      <c r="D30" s="29">
        <v>30</v>
      </c>
      <c r="E30" s="29">
        <v>6000</v>
      </c>
      <c r="F30" s="10">
        <f t="shared" si="0"/>
        <v>-5970</v>
      </c>
      <c r="G30" s="10">
        <f t="shared" si="2"/>
        <v>-99.5</v>
      </c>
      <c r="H30" s="10">
        <f t="shared" si="1"/>
        <v>70550.62</v>
      </c>
      <c r="I30" s="41">
        <f t="shared" si="3"/>
        <v>75000</v>
      </c>
      <c r="J30" s="11">
        <f t="shared" si="4"/>
        <v>-4449.380000000005</v>
      </c>
      <c r="K30" s="12">
        <f t="shared" si="5"/>
        <v>-5.932506666666673</v>
      </c>
      <c r="L30" s="90">
        <v>70520.62</v>
      </c>
      <c r="M30" s="90">
        <v>69000</v>
      </c>
    </row>
    <row r="31" spans="1:13" ht="24">
      <c r="A31" s="6" t="s">
        <v>29</v>
      </c>
      <c r="B31" s="29">
        <v>0</v>
      </c>
      <c r="C31" s="29">
        <v>0</v>
      </c>
      <c r="D31" s="29">
        <v>19971</v>
      </c>
      <c r="E31" s="29">
        <v>33000</v>
      </c>
      <c r="F31" s="10">
        <f t="shared" si="0"/>
        <v>-13029</v>
      </c>
      <c r="G31" s="10">
        <f t="shared" si="2"/>
        <v>-39.481818181818184</v>
      </c>
      <c r="H31" s="10">
        <f t="shared" si="1"/>
        <v>406064</v>
      </c>
      <c r="I31" s="41">
        <f t="shared" si="3"/>
        <v>410000</v>
      </c>
      <c r="J31" s="11">
        <f t="shared" si="4"/>
        <v>-3936</v>
      </c>
      <c r="K31" s="12">
        <f t="shared" si="5"/>
        <v>-0.96</v>
      </c>
      <c r="L31" s="90">
        <v>386093</v>
      </c>
      <c r="M31" s="90">
        <v>377000</v>
      </c>
    </row>
    <row r="32" spans="1:13" ht="24">
      <c r="A32" s="101" t="s">
        <v>215</v>
      </c>
      <c r="B32" s="29">
        <v>0</v>
      </c>
      <c r="C32" s="29"/>
      <c r="D32" s="29">
        <v>0</v>
      </c>
      <c r="E32" s="29"/>
      <c r="F32" s="10"/>
      <c r="G32" s="10"/>
      <c r="H32" s="10"/>
      <c r="I32" s="41"/>
      <c r="J32" s="11"/>
      <c r="K32" s="12"/>
      <c r="L32" s="90"/>
      <c r="M32" s="90"/>
    </row>
    <row r="33" spans="1:13" ht="24">
      <c r="A33" s="101" t="s">
        <v>214</v>
      </c>
      <c r="B33" s="29">
        <v>0</v>
      </c>
      <c r="C33" s="29"/>
      <c r="D33" s="29">
        <v>0</v>
      </c>
      <c r="E33" s="29"/>
      <c r="F33" s="10"/>
      <c r="G33" s="10"/>
      <c r="H33" s="10"/>
      <c r="I33" s="41"/>
      <c r="J33" s="11"/>
      <c r="K33" s="12"/>
      <c r="L33" s="90"/>
      <c r="M33" s="90"/>
    </row>
    <row r="34" spans="1:13" ht="24">
      <c r="A34" s="6" t="s">
        <v>30</v>
      </c>
      <c r="B34" s="29">
        <v>0</v>
      </c>
      <c r="C34" s="29">
        <v>0</v>
      </c>
      <c r="D34" s="29">
        <v>0</v>
      </c>
      <c r="E34" s="29">
        <v>0</v>
      </c>
      <c r="F34" s="10">
        <f t="shared" si="0"/>
        <v>0</v>
      </c>
      <c r="G34" s="10" t="e">
        <f t="shared" si="2"/>
        <v>#DIV/0!</v>
      </c>
      <c r="H34" s="10">
        <f t="shared" si="1"/>
        <v>0</v>
      </c>
      <c r="I34" s="41">
        <f t="shared" si="3"/>
        <v>0</v>
      </c>
      <c r="J34" s="11">
        <f t="shared" si="4"/>
        <v>0</v>
      </c>
      <c r="K34" s="12" t="e">
        <f t="shared" si="5"/>
        <v>#DIV/0!</v>
      </c>
      <c r="L34" s="90">
        <v>0</v>
      </c>
      <c r="M34" s="90">
        <v>0</v>
      </c>
    </row>
    <row r="35" spans="1:13" ht="24">
      <c r="A35" s="6" t="s">
        <v>31</v>
      </c>
      <c r="B35" s="29">
        <f>SUM(B36:B37)</f>
        <v>0</v>
      </c>
      <c r="C35" s="29">
        <f>SUM(C36:C37)</f>
        <v>0</v>
      </c>
      <c r="D35" s="29"/>
      <c r="E35" s="29">
        <f>SUM(E36:E37)</f>
        <v>0</v>
      </c>
      <c r="F35" s="10">
        <f t="shared" si="0"/>
        <v>0</v>
      </c>
      <c r="G35" s="10" t="e">
        <f t="shared" si="2"/>
        <v>#DIV/0!</v>
      </c>
      <c r="H35" s="10">
        <f t="shared" si="1"/>
        <v>0</v>
      </c>
      <c r="I35" s="41">
        <f t="shared" si="3"/>
        <v>0</v>
      </c>
      <c r="J35" s="11">
        <f t="shared" si="4"/>
        <v>0</v>
      </c>
      <c r="K35" s="12" t="e">
        <f t="shared" si="5"/>
        <v>#DIV/0!</v>
      </c>
      <c r="L35" s="90">
        <v>0</v>
      </c>
      <c r="M35" s="90">
        <f>SUM(M36:M37)</f>
        <v>0</v>
      </c>
    </row>
    <row r="36" spans="1:13" ht="24">
      <c r="A36" s="7" t="s">
        <v>32</v>
      </c>
      <c r="B36" s="13">
        <v>0</v>
      </c>
      <c r="C36" s="13">
        <v>0</v>
      </c>
      <c r="D36" s="13">
        <v>0</v>
      </c>
      <c r="E36" s="13">
        <v>0</v>
      </c>
      <c r="F36" s="14">
        <f>D36-E36</f>
        <v>0</v>
      </c>
      <c r="G36" s="14" t="e">
        <f t="shared" si="2"/>
        <v>#DIV/0!</v>
      </c>
      <c r="H36" s="10">
        <f t="shared" si="1"/>
        <v>0</v>
      </c>
      <c r="I36" s="16">
        <f t="shared" si="3"/>
        <v>0</v>
      </c>
      <c r="J36" s="17">
        <f t="shared" si="4"/>
        <v>0</v>
      </c>
      <c r="K36" s="18" t="e">
        <f t="shared" si="5"/>
        <v>#DIV/0!</v>
      </c>
      <c r="L36" s="91">
        <v>0</v>
      </c>
      <c r="M36" s="91">
        <v>0</v>
      </c>
    </row>
    <row r="37" spans="1:13" ht="24">
      <c r="A37" s="9" t="s">
        <v>33</v>
      </c>
      <c r="B37" s="24">
        <v>0</v>
      </c>
      <c r="C37" s="24">
        <v>0</v>
      </c>
      <c r="D37" s="24">
        <v>0</v>
      </c>
      <c r="E37" s="24">
        <v>0</v>
      </c>
      <c r="F37" s="25">
        <f t="shared" si="0"/>
        <v>0</v>
      </c>
      <c r="G37" s="26" t="e">
        <f t="shared" si="2"/>
        <v>#DIV/0!</v>
      </c>
      <c r="H37" s="10">
        <f t="shared" si="1"/>
        <v>0</v>
      </c>
      <c r="I37" s="39">
        <f t="shared" si="3"/>
        <v>0</v>
      </c>
      <c r="J37" s="27">
        <f t="shared" si="4"/>
        <v>0</v>
      </c>
      <c r="K37" s="28" t="e">
        <f t="shared" si="5"/>
        <v>#DIV/0!</v>
      </c>
      <c r="L37" s="89">
        <v>0</v>
      </c>
      <c r="M37" s="89">
        <v>0</v>
      </c>
    </row>
    <row r="38" spans="1:13" ht="24">
      <c r="A38" s="6" t="s">
        <v>34</v>
      </c>
      <c r="B38" s="29">
        <f>SUM(B39:B40)</f>
        <v>0</v>
      </c>
      <c r="C38" s="29">
        <f>SUM(C39:C40)</f>
        <v>0</v>
      </c>
      <c r="D38" s="29">
        <f>SUM(D39:D40)</f>
        <v>0</v>
      </c>
      <c r="E38" s="29">
        <f>SUM(E39:E40)</f>
        <v>0</v>
      </c>
      <c r="F38" s="10">
        <f t="shared" si="0"/>
        <v>0</v>
      </c>
      <c r="G38" s="10" t="e">
        <f t="shared" si="2"/>
        <v>#DIV/0!</v>
      </c>
      <c r="H38" s="10">
        <f t="shared" si="1"/>
        <v>0</v>
      </c>
      <c r="I38" s="40">
        <f t="shared" si="3"/>
        <v>0</v>
      </c>
      <c r="J38" s="11">
        <f t="shared" si="4"/>
        <v>0</v>
      </c>
      <c r="K38" s="12" t="e">
        <f t="shared" si="5"/>
        <v>#DIV/0!</v>
      </c>
      <c r="L38" s="90">
        <f>SUM(L39:L40)</f>
        <v>0</v>
      </c>
      <c r="M38" s="90">
        <f>SUM(M39:M40)</f>
        <v>0</v>
      </c>
    </row>
    <row r="39" spans="1:13" ht="24">
      <c r="A39" s="7" t="s">
        <v>36</v>
      </c>
      <c r="B39" s="13">
        <v>0</v>
      </c>
      <c r="C39" s="13">
        <v>0</v>
      </c>
      <c r="D39" s="13">
        <v>0</v>
      </c>
      <c r="E39" s="13">
        <v>0</v>
      </c>
      <c r="F39" s="15">
        <f t="shared" si="0"/>
        <v>0</v>
      </c>
      <c r="G39" s="14" t="e">
        <f t="shared" si="2"/>
        <v>#DIV/0!</v>
      </c>
      <c r="H39" s="10">
        <f t="shared" si="1"/>
        <v>0</v>
      </c>
      <c r="I39" s="16">
        <f t="shared" si="3"/>
        <v>0</v>
      </c>
      <c r="J39" s="17">
        <f t="shared" si="4"/>
        <v>0</v>
      </c>
      <c r="K39" s="18" t="e">
        <f t="shared" si="5"/>
        <v>#DIV/0!</v>
      </c>
      <c r="L39" s="91">
        <v>0</v>
      </c>
      <c r="M39" s="91">
        <v>0</v>
      </c>
    </row>
    <row r="40" spans="1:13" ht="24">
      <c r="A40" s="9" t="s">
        <v>35</v>
      </c>
      <c r="B40" s="24">
        <v>0</v>
      </c>
      <c r="C40" s="24">
        <v>0</v>
      </c>
      <c r="D40" s="24">
        <v>0</v>
      </c>
      <c r="E40" s="24">
        <v>0</v>
      </c>
      <c r="F40" s="25">
        <f t="shared" si="0"/>
        <v>0</v>
      </c>
      <c r="G40" s="26" t="e">
        <f t="shared" si="2"/>
        <v>#DIV/0!</v>
      </c>
      <c r="H40" s="38">
        <f t="shared" si="1"/>
        <v>0</v>
      </c>
      <c r="I40" s="39">
        <f t="shared" si="3"/>
        <v>0</v>
      </c>
      <c r="J40" s="27">
        <f t="shared" si="4"/>
        <v>0</v>
      </c>
      <c r="K40" s="28" t="e">
        <f t="shared" si="5"/>
        <v>#DIV/0!</v>
      </c>
      <c r="L40" s="89">
        <v>0</v>
      </c>
      <c r="M40" s="89">
        <v>0</v>
      </c>
    </row>
    <row r="41" spans="1:13" ht="24">
      <c r="A41" s="6" t="s">
        <v>37</v>
      </c>
      <c r="B41" s="29">
        <v>0</v>
      </c>
      <c r="C41" s="29">
        <v>0</v>
      </c>
      <c r="D41" s="29">
        <v>0</v>
      </c>
      <c r="E41" s="29">
        <v>0</v>
      </c>
      <c r="F41" s="10">
        <f t="shared" si="0"/>
        <v>0</v>
      </c>
      <c r="G41" s="30" t="e">
        <f t="shared" si="2"/>
        <v>#DIV/0!</v>
      </c>
      <c r="H41" s="30">
        <f t="shared" si="1"/>
        <v>0</v>
      </c>
      <c r="I41" s="40">
        <f t="shared" si="3"/>
        <v>0</v>
      </c>
      <c r="J41" s="31">
        <f t="shared" si="4"/>
        <v>0</v>
      </c>
      <c r="K41" s="32" t="e">
        <f t="shared" si="5"/>
        <v>#DIV/0!</v>
      </c>
      <c r="L41" s="90">
        <v>0</v>
      </c>
      <c r="M41" s="90">
        <v>0</v>
      </c>
    </row>
    <row r="42" spans="1:13" ht="24">
      <c r="A42" s="6" t="s">
        <v>52</v>
      </c>
      <c r="B42" s="10">
        <f>SUM(B43+B47+B48)</f>
        <v>9145</v>
      </c>
      <c r="C42" s="10">
        <f>SUM(C43+C47+C48)</f>
        <v>0</v>
      </c>
      <c r="D42" s="10">
        <f>SUM(D43+D47+D48)</f>
        <v>95873.4</v>
      </c>
      <c r="E42" s="10">
        <f>SUM(E43+E47+E48)</f>
        <v>170100</v>
      </c>
      <c r="F42" s="10">
        <f t="shared" si="0"/>
        <v>-74226.6</v>
      </c>
      <c r="G42" s="10">
        <f t="shared" si="2"/>
        <v>-43.63703703703704</v>
      </c>
      <c r="H42" s="10">
        <f t="shared" si="1"/>
        <v>8781573.68</v>
      </c>
      <c r="I42" s="41">
        <f t="shared" si="3"/>
        <v>6618000</v>
      </c>
      <c r="J42" s="11">
        <f t="shared" si="4"/>
        <v>2163573.6799999997</v>
      </c>
      <c r="K42" s="12">
        <f t="shared" si="5"/>
        <v>32.692258688425504</v>
      </c>
      <c r="L42" s="86">
        <f>SUM(L43+L47+L48)</f>
        <v>8685700.28</v>
      </c>
      <c r="M42" s="86">
        <f>M48+M47+M43</f>
        <v>6447900</v>
      </c>
    </row>
    <row r="43" spans="1:13" ht="24">
      <c r="A43" s="6" t="s">
        <v>42</v>
      </c>
      <c r="B43" s="10">
        <f>SUM(B44:B46)</f>
        <v>8020</v>
      </c>
      <c r="C43" s="10">
        <f>SUM(C44:C46)</f>
        <v>0</v>
      </c>
      <c r="D43" s="10">
        <f>SUM(D44:D46)</f>
        <v>25110</v>
      </c>
      <c r="E43" s="10">
        <f>SUM(E44:E46)</f>
        <v>40100</v>
      </c>
      <c r="F43" s="10">
        <f t="shared" si="0"/>
        <v>-14990</v>
      </c>
      <c r="G43" s="10">
        <f t="shared" si="2"/>
        <v>-37.38154613466334</v>
      </c>
      <c r="H43" s="10">
        <f t="shared" si="1"/>
        <v>5818630</v>
      </c>
      <c r="I43" s="41">
        <f t="shared" si="3"/>
        <v>5443000</v>
      </c>
      <c r="J43" s="11">
        <f t="shared" si="4"/>
        <v>375630</v>
      </c>
      <c r="K43" s="12">
        <f t="shared" si="5"/>
        <v>6.901157449935697</v>
      </c>
      <c r="L43" s="93">
        <f>SUM(L44:L46)</f>
        <v>5793520</v>
      </c>
      <c r="M43" s="93">
        <f>SUM(M44:M46)</f>
        <v>5402900</v>
      </c>
    </row>
    <row r="44" spans="1:13" ht="24">
      <c r="A44" s="7" t="s">
        <v>43</v>
      </c>
      <c r="B44" s="81">
        <v>6400</v>
      </c>
      <c r="C44" s="14">
        <v>0</v>
      </c>
      <c r="D44" s="14">
        <v>20400</v>
      </c>
      <c r="E44" s="14">
        <v>30000</v>
      </c>
      <c r="F44" s="14">
        <f t="shared" si="0"/>
        <v>-9600</v>
      </c>
      <c r="G44" s="14">
        <f t="shared" si="2"/>
        <v>-32</v>
      </c>
      <c r="H44" s="14">
        <f t="shared" si="1"/>
        <v>4734350</v>
      </c>
      <c r="I44" s="16">
        <f t="shared" si="3"/>
        <v>4480000</v>
      </c>
      <c r="J44" s="17">
        <f t="shared" si="4"/>
        <v>254350</v>
      </c>
      <c r="K44" s="18">
        <f t="shared" si="5"/>
        <v>5.677455357142857</v>
      </c>
      <c r="L44" s="83">
        <v>4713950</v>
      </c>
      <c r="M44" s="83">
        <v>4450000</v>
      </c>
    </row>
    <row r="45" spans="1:13" ht="24">
      <c r="A45" s="8" t="s">
        <v>44</v>
      </c>
      <c r="B45" s="80">
        <v>1620</v>
      </c>
      <c r="C45" s="20">
        <v>0</v>
      </c>
      <c r="D45" s="20">
        <v>4690</v>
      </c>
      <c r="E45" s="20">
        <v>10000</v>
      </c>
      <c r="F45" s="20">
        <f t="shared" si="0"/>
        <v>-5310</v>
      </c>
      <c r="G45" s="20">
        <f t="shared" si="2"/>
        <v>-53.1</v>
      </c>
      <c r="H45" s="14">
        <f t="shared" si="1"/>
        <v>1078660</v>
      </c>
      <c r="I45" s="16">
        <f t="shared" si="3"/>
        <v>957000</v>
      </c>
      <c r="J45" s="22">
        <f t="shared" si="4"/>
        <v>121660</v>
      </c>
      <c r="K45" s="23">
        <f t="shared" si="5"/>
        <v>12.71264367816092</v>
      </c>
      <c r="L45" s="87">
        <v>1073970</v>
      </c>
      <c r="M45" s="87">
        <v>947000</v>
      </c>
    </row>
    <row r="46" spans="1:13" ht="24">
      <c r="A46" s="9" t="s">
        <v>45</v>
      </c>
      <c r="B46" s="26">
        <v>0</v>
      </c>
      <c r="C46" s="26">
        <v>0</v>
      </c>
      <c r="D46" s="26">
        <v>20</v>
      </c>
      <c r="E46" s="26">
        <v>100</v>
      </c>
      <c r="F46" s="26">
        <f t="shared" si="0"/>
        <v>-80</v>
      </c>
      <c r="G46" s="26">
        <f t="shared" si="2"/>
        <v>-80</v>
      </c>
      <c r="H46" s="38">
        <f t="shared" si="1"/>
        <v>5620</v>
      </c>
      <c r="I46" s="39">
        <f t="shared" si="3"/>
        <v>6000</v>
      </c>
      <c r="J46" s="27">
        <f t="shared" si="4"/>
        <v>-380</v>
      </c>
      <c r="K46" s="28">
        <f t="shared" si="5"/>
        <v>-6.333333333333333</v>
      </c>
      <c r="L46" s="94">
        <v>5600</v>
      </c>
      <c r="M46" s="94">
        <v>5900</v>
      </c>
    </row>
    <row r="47" spans="1:13" ht="24">
      <c r="A47" s="6" t="s">
        <v>46</v>
      </c>
      <c r="B47" s="10">
        <v>0</v>
      </c>
      <c r="C47" s="10"/>
      <c r="D47" s="10">
        <v>28672</v>
      </c>
      <c r="E47" s="10">
        <v>10000</v>
      </c>
      <c r="F47" s="10">
        <f t="shared" si="0"/>
        <v>18672</v>
      </c>
      <c r="G47" s="10">
        <f t="shared" si="2"/>
        <v>186.72</v>
      </c>
      <c r="H47" s="10">
        <f t="shared" si="1"/>
        <v>1113045</v>
      </c>
      <c r="I47" s="41">
        <f t="shared" si="3"/>
        <v>120000</v>
      </c>
      <c r="J47" s="11">
        <f t="shared" si="4"/>
        <v>993045</v>
      </c>
      <c r="K47" s="12">
        <f t="shared" si="5"/>
        <v>827.5375</v>
      </c>
      <c r="L47" s="86">
        <v>1084373</v>
      </c>
      <c r="M47" s="86">
        <v>110000</v>
      </c>
    </row>
    <row r="48" spans="1:13" ht="24">
      <c r="A48" s="6" t="s">
        <v>47</v>
      </c>
      <c r="B48" s="10">
        <f>SUM(B49:B51)</f>
        <v>1125</v>
      </c>
      <c r="C48" s="10">
        <f>SUM(C49:C51)</f>
        <v>0</v>
      </c>
      <c r="D48" s="10">
        <f>SUM(D49:D51)</f>
        <v>42091.4</v>
      </c>
      <c r="E48" s="10">
        <f>SUM(E49:E51)</f>
        <v>120000</v>
      </c>
      <c r="F48" s="10">
        <f t="shared" si="0"/>
        <v>-77908.6</v>
      </c>
      <c r="G48" s="10">
        <f t="shared" si="2"/>
        <v>-64.92383333333333</v>
      </c>
      <c r="H48" s="10">
        <f t="shared" si="1"/>
        <v>1849898.68</v>
      </c>
      <c r="I48" s="41">
        <f t="shared" si="3"/>
        <v>1055000</v>
      </c>
      <c r="J48" s="11">
        <f t="shared" si="4"/>
        <v>794898.6799999999</v>
      </c>
      <c r="K48" s="12">
        <f t="shared" si="5"/>
        <v>75.34584644549763</v>
      </c>
      <c r="L48" s="86">
        <f>SUM(L49:L51)</f>
        <v>1807807.28</v>
      </c>
      <c r="M48" s="86">
        <f>SUM(M49:M51)</f>
        <v>935000</v>
      </c>
    </row>
    <row r="49" spans="1:13" ht="24">
      <c r="A49" s="7" t="s">
        <v>43</v>
      </c>
      <c r="B49" s="14">
        <v>1125</v>
      </c>
      <c r="C49" s="14">
        <v>0</v>
      </c>
      <c r="D49" s="14">
        <v>15975</v>
      </c>
      <c r="E49" s="14">
        <v>40000</v>
      </c>
      <c r="F49" s="14">
        <f t="shared" si="0"/>
        <v>-24025</v>
      </c>
      <c r="G49" s="14">
        <f t="shared" si="2"/>
        <v>-60.0625</v>
      </c>
      <c r="H49" s="14">
        <f t="shared" si="1"/>
        <v>402144.5</v>
      </c>
      <c r="I49" s="16">
        <f t="shared" si="3"/>
        <v>40000</v>
      </c>
      <c r="J49" s="17">
        <f t="shared" si="4"/>
        <v>362144.5</v>
      </c>
      <c r="K49" s="18">
        <f t="shared" si="5"/>
        <v>905.36125</v>
      </c>
      <c r="L49" s="83">
        <v>386169.5</v>
      </c>
      <c r="M49" s="83"/>
    </row>
    <row r="50" spans="1:13" ht="24">
      <c r="A50" s="8" t="s">
        <v>44</v>
      </c>
      <c r="B50" s="20">
        <v>0</v>
      </c>
      <c r="C50" s="20">
        <v>0</v>
      </c>
      <c r="D50" s="20">
        <v>26116.4</v>
      </c>
      <c r="E50" s="20">
        <v>75000</v>
      </c>
      <c r="F50" s="20">
        <f t="shared" si="0"/>
        <v>-48883.6</v>
      </c>
      <c r="G50" s="20">
        <f t="shared" si="2"/>
        <v>-65.17813333333334</v>
      </c>
      <c r="H50" s="14">
        <f t="shared" si="1"/>
        <v>1435806.68</v>
      </c>
      <c r="I50" s="16">
        <f t="shared" si="3"/>
        <v>955000</v>
      </c>
      <c r="J50" s="22">
        <f t="shared" si="4"/>
        <v>480806.67999999993</v>
      </c>
      <c r="K50" s="23">
        <f t="shared" si="5"/>
        <v>50.34624921465968</v>
      </c>
      <c r="L50" s="87">
        <v>1409690.28</v>
      </c>
      <c r="M50" s="87">
        <v>880000</v>
      </c>
    </row>
    <row r="51" spans="1:13" ht="24">
      <c r="A51" s="9" t="s">
        <v>48</v>
      </c>
      <c r="B51" s="26">
        <v>0</v>
      </c>
      <c r="C51" s="26">
        <v>0</v>
      </c>
      <c r="D51" s="26">
        <v>0</v>
      </c>
      <c r="E51" s="26">
        <v>5000</v>
      </c>
      <c r="F51" s="38">
        <f t="shared" si="0"/>
        <v>-5000</v>
      </c>
      <c r="G51" s="20">
        <f t="shared" si="2"/>
        <v>-100</v>
      </c>
      <c r="H51" s="38">
        <f t="shared" si="1"/>
        <v>11947.5</v>
      </c>
      <c r="I51" s="39">
        <f t="shared" si="3"/>
        <v>60000</v>
      </c>
      <c r="J51" s="27">
        <f t="shared" si="4"/>
        <v>-48052.5</v>
      </c>
      <c r="K51" s="28">
        <f t="shared" si="5"/>
        <v>-80.0875</v>
      </c>
      <c r="L51" s="94">
        <v>11947.5</v>
      </c>
      <c r="M51" s="94">
        <v>55000</v>
      </c>
    </row>
    <row r="52" spans="1:13" ht="24.75" thickBot="1">
      <c r="A52" s="5" t="s">
        <v>40</v>
      </c>
      <c r="B52" s="33">
        <f>B5+B9+B10+B11+B12+B15+B23+B24+B27+B28+B29+B30+B31+B33+B34+B35+B38+B41+B42</f>
        <v>78474.28</v>
      </c>
      <c r="C52" s="33">
        <f>C5+C9+C10+C11+C12+C15+C23+C24+C27+C28+C29+C30+C31+C34+C35+C38+C41+C42</f>
        <v>37680000</v>
      </c>
      <c r="D52" s="33">
        <f>D5+D9+D10+D11+D12+D15+D23+D24+D27+D28+D29+D30+D31+D32+D33+D34+D35+D38+D41+D42</f>
        <v>113935783.1</v>
      </c>
      <c r="E52" s="33">
        <f>E5+E9+E10+E11+E12+E15+E23+E24+E27+E28+E29+E30+E31+E34+E35+E38+E41+E42</f>
        <v>171800600</v>
      </c>
      <c r="F52" s="33">
        <f>D52-E52</f>
        <v>-57864816.900000006</v>
      </c>
      <c r="G52" s="33">
        <f>F52*100/E52</f>
        <v>-33.68138231181964</v>
      </c>
      <c r="H52" s="33">
        <f t="shared" si="1"/>
        <v>2314671960.5199995</v>
      </c>
      <c r="I52" s="42">
        <f t="shared" si="3"/>
        <v>2119443000</v>
      </c>
      <c r="J52" s="34">
        <f>H52-I52</f>
        <v>195228960.5199995</v>
      </c>
      <c r="K52" s="35">
        <f t="shared" si="5"/>
        <v>9.211333379571874</v>
      </c>
      <c r="L52" s="95">
        <f>L5+L9+L10+L11+L12+L15+L23+L24+L27+L28+L29+L30+L31+L34+L35+L38+L41+L42</f>
        <v>2200736177.4199996</v>
      </c>
      <c r="M52" s="95">
        <f>M5+M9+M10+M11+M12+M15+M23+M24+M27+M28+M29+M30+M31+M34+M35+M38+M41+M42</f>
        <v>1947642400</v>
      </c>
    </row>
    <row r="53" spans="2:13" ht="24.75" hidden="1" thickTop="1">
      <c r="B53" s="112">
        <f>SUM(B52+C52)</f>
        <v>37758474.28</v>
      </c>
      <c r="C53" s="112"/>
      <c r="D53" s="2"/>
      <c r="E53" s="2"/>
      <c r="F53" s="2"/>
      <c r="G53" s="2"/>
      <c r="M53" s="37"/>
    </row>
    <row r="54" ht="24.75" thickTop="1"/>
    <row r="55" ht="22.5" customHeight="1">
      <c r="B55" s="82"/>
    </row>
    <row r="56" spans="2:8" ht="24">
      <c r="B56" s="82"/>
      <c r="H56" s="2">
        <v>1522416054.69</v>
      </c>
    </row>
    <row r="57" spans="2:8" ht="24">
      <c r="B57" s="2"/>
      <c r="H57" s="2">
        <f>H52-H56</f>
        <v>792255905.8299994</v>
      </c>
    </row>
  </sheetData>
  <sheetProtection/>
  <mergeCells count="4">
    <mergeCell ref="A1:K1"/>
    <mergeCell ref="A2:K2"/>
    <mergeCell ref="A3:K3"/>
    <mergeCell ref="B53:C53"/>
  </mergeCells>
  <printOptions/>
  <pageMargins left="0.25" right="0.18" top="0.2362204724409449" bottom="0.15748031496062992" header="0.15748031496062992" footer="0.07874015748031496"/>
  <pageSetup fitToHeight="0" fitToWidth="1"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9"/>
  <sheetViews>
    <sheetView zoomScale="89" zoomScaleNormal="89" zoomScalePageLayoutView="0" workbookViewId="0" topLeftCell="L1">
      <selection activeCell="Y6" sqref="Y6"/>
    </sheetView>
  </sheetViews>
  <sheetFormatPr defaultColWidth="9.140625" defaultRowHeight="15"/>
  <cols>
    <col min="1" max="1" width="26.421875" style="43" customWidth="1"/>
    <col min="2" max="2" width="12.8515625" style="43" customWidth="1"/>
    <col min="3" max="3" width="12.421875" style="43" customWidth="1"/>
    <col min="4" max="4" width="12.8515625" style="43" customWidth="1"/>
    <col min="5" max="5" width="10.421875" style="43" customWidth="1"/>
    <col min="6" max="21" width="12.8515625" style="43" customWidth="1"/>
    <col min="22" max="22" width="14.00390625" style="43" customWidth="1"/>
    <col min="23" max="24" width="14.8515625" style="43" customWidth="1"/>
    <col min="25" max="25" width="17.00390625" style="43" customWidth="1"/>
    <col min="26" max="26" width="8.7109375" style="43" customWidth="1"/>
    <col min="27" max="16384" width="9.00390625" style="43" customWidth="1"/>
  </cols>
  <sheetData>
    <row r="1" spans="1:21" ht="30.75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30.75">
      <c r="A2" s="113" t="s">
        <v>258</v>
      </c>
      <c r="B2" s="113"/>
      <c r="C2" s="113"/>
      <c r="D2" s="113"/>
      <c r="E2" s="113"/>
      <c r="F2" s="113"/>
      <c r="G2" s="113"/>
      <c r="H2" s="113"/>
      <c r="I2" s="113"/>
      <c r="J2" s="113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 t="s">
        <v>53</v>
      </c>
      <c r="Z2" s="44"/>
    </row>
    <row r="3" spans="1:26" ht="24">
      <c r="A3" s="45" t="s">
        <v>54</v>
      </c>
      <c r="B3" s="46" t="s">
        <v>259</v>
      </c>
      <c r="C3" s="46" t="s">
        <v>260</v>
      </c>
      <c r="D3" s="46" t="s">
        <v>261</v>
      </c>
      <c r="E3" s="46" t="s">
        <v>262</v>
      </c>
      <c r="F3" s="46" t="s">
        <v>263</v>
      </c>
      <c r="G3" s="46" t="s">
        <v>264</v>
      </c>
      <c r="H3" s="46" t="s">
        <v>265</v>
      </c>
      <c r="I3" s="46" t="s">
        <v>266</v>
      </c>
      <c r="J3" s="46" t="s">
        <v>267</v>
      </c>
      <c r="K3" s="46" t="s">
        <v>268</v>
      </c>
      <c r="L3" s="46" t="s">
        <v>269</v>
      </c>
      <c r="M3" s="46" t="s">
        <v>270</v>
      </c>
      <c r="N3" s="46" t="s">
        <v>271</v>
      </c>
      <c r="O3" s="46" t="s">
        <v>272</v>
      </c>
      <c r="P3" s="46" t="s">
        <v>273</v>
      </c>
      <c r="Q3" s="46" t="s">
        <v>274</v>
      </c>
      <c r="R3" s="46" t="s">
        <v>275</v>
      </c>
      <c r="S3" s="46" t="s">
        <v>276</v>
      </c>
      <c r="T3" s="46" t="s">
        <v>277</v>
      </c>
      <c r="U3" s="46" t="s">
        <v>278</v>
      </c>
      <c r="V3" s="46" t="s">
        <v>279</v>
      </c>
      <c r="W3" s="46" t="s">
        <v>55</v>
      </c>
      <c r="X3" s="46" t="s">
        <v>56</v>
      </c>
      <c r="Y3" s="47" t="s">
        <v>57</v>
      </c>
      <c r="Z3" s="47" t="s">
        <v>6</v>
      </c>
    </row>
    <row r="4" spans="1:26" s="51" customFormat="1" ht="23.25">
      <c r="A4" s="48" t="s">
        <v>58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/>
      <c r="V4" s="49"/>
      <c r="W4" s="58">
        <f>SUM(B4:V4)</f>
        <v>0</v>
      </c>
      <c r="X4" s="49">
        <f>SUM(C4:V4)</f>
        <v>0</v>
      </c>
      <c r="Y4" s="50">
        <f>SUM(V4-X4)</f>
        <v>0</v>
      </c>
      <c r="Z4" s="50">
        <f>SUM(X4-Y4)</f>
        <v>0</v>
      </c>
    </row>
    <row r="5" spans="1:26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>
        <v>400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/>
      <c r="V5" s="53"/>
      <c r="W5" s="58">
        <f>SUM(B5:V5)</f>
        <v>400</v>
      </c>
      <c r="X5" s="53">
        <v>0</v>
      </c>
      <c r="Y5" s="50">
        <f>SUM(V5-X5)</f>
        <v>0</v>
      </c>
      <c r="Z5" s="50" t="e">
        <f>Y5*100/X5</f>
        <v>#DIV/0!</v>
      </c>
    </row>
    <row r="6" spans="1:26" s="51" customFormat="1" ht="23.25">
      <c r="A6" s="48" t="s">
        <v>60</v>
      </c>
      <c r="B6" s="54">
        <f aca="true" t="shared" si="0" ref="B6:N6">SUM(B7:B10)</f>
        <v>0</v>
      </c>
      <c r="C6" s="54">
        <f t="shared" si="0"/>
        <v>53888</v>
      </c>
      <c r="D6" s="54">
        <f t="shared" si="0"/>
        <v>19895040</v>
      </c>
      <c r="E6" s="54">
        <f t="shared" si="0"/>
        <v>152000</v>
      </c>
      <c r="F6" s="54">
        <f t="shared" si="0"/>
        <v>20028333.84</v>
      </c>
      <c r="G6" s="54">
        <f>SUM(G7:G10)</f>
        <v>190646.93</v>
      </c>
      <c r="H6" s="54">
        <f t="shared" si="0"/>
        <v>14921280</v>
      </c>
      <c r="I6" s="54">
        <f t="shared" si="0"/>
        <v>193093.5</v>
      </c>
      <c r="J6" s="54">
        <f t="shared" si="0"/>
        <v>0</v>
      </c>
      <c r="K6" s="54">
        <f t="shared" si="0"/>
        <v>9947520</v>
      </c>
      <c r="L6" s="54">
        <f t="shared" si="0"/>
        <v>20078615</v>
      </c>
      <c r="M6" s="54">
        <f t="shared" si="0"/>
        <v>62842.5</v>
      </c>
      <c r="N6" s="54">
        <f t="shared" si="0"/>
        <v>66070.28</v>
      </c>
      <c r="O6" s="54">
        <f>SUM(O7:O10)</f>
        <v>18869782.5</v>
      </c>
      <c r="P6" s="54">
        <f aca="true" t="shared" si="1" ref="P6:V6">SUM(P7:P10)</f>
        <v>97120.89</v>
      </c>
      <c r="Q6" s="54">
        <f t="shared" si="1"/>
        <v>244031.25</v>
      </c>
      <c r="R6" s="54">
        <f t="shared" si="1"/>
        <v>16575</v>
      </c>
      <c r="S6" s="54">
        <f t="shared" si="1"/>
        <v>37680000</v>
      </c>
      <c r="T6" s="54">
        <f t="shared" si="1"/>
        <v>159786.17</v>
      </c>
      <c r="U6" s="54">
        <f t="shared" si="1"/>
        <v>37790834.06</v>
      </c>
      <c r="V6" s="54">
        <f t="shared" si="1"/>
        <v>0</v>
      </c>
      <c r="W6" s="53">
        <f>SUM(B6:V6)</f>
        <v>180447459.92</v>
      </c>
      <c r="X6" s="53">
        <f>SUM(X7:X10)</f>
        <v>171501500</v>
      </c>
      <c r="Y6" s="50">
        <f>SUM(W6-X6)</f>
        <v>8945959.919999987</v>
      </c>
      <c r="Z6" s="50">
        <f>Y6*100/X6</f>
        <v>5.216257537106082</v>
      </c>
    </row>
    <row r="7" spans="1:26" s="51" customFormat="1" ht="23.25">
      <c r="A7" s="55" t="s">
        <v>61</v>
      </c>
      <c r="B7" s="56">
        <v>0</v>
      </c>
      <c r="C7" s="56">
        <v>0</v>
      </c>
      <c r="D7" s="56">
        <v>19895040</v>
      </c>
      <c r="E7" s="56">
        <v>0</v>
      </c>
      <c r="F7" s="56">
        <v>19895040</v>
      </c>
      <c r="G7" s="56">
        <v>0</v>
      </c>
      <c r="H7" s="56">
        <v>14921280</v>
      </c>
      <c r="I7" s="56">
        <v>0</v>
      </c>
      <c r="J7" s="56">
        <v>0</v>
      </c>
      <c r="K7" s="56">
        <v>9947520</v>
      </c>
      <c r="L7" s="56">
        <v>19895040</v>
      </c>
      <c r="M7" s="56">
        <v>0</v>
      </c>
      <c r="N7" s="56">
        <v>0</v>
      </c>
      <c r="O7" s="56">
        <v>18840000</v>
      </c>
      <c r="P7" s="56">
        <v>0</v>
      </c>
      <c r="Q7" s="56">
        <v>0</v>
      </c>
      <c r="R7" s="56">
        <v>0</v>
      </c>
      <c r="S7" s="56">
        <v>37680000</v>
      </c>
      <c r="T7" s="56">
        <v>0</v>
      </c>
      <c r="U7" s="57">
        <v>37680000</v>
      </c>
      <c r="V7" s="58"/>
      <c r="W7" s="58">
        <f>SUM(B7:V7)</f>
        <v>178753920</v>
      </c>
      <c r="X7" s="58">
        <v>170000000</v>
      </c>
      <c r="Y7" s="59">
        <f aca="true" t="shared" si="2" ref="Y7:Y23">W7-X7</f>
        <v>8753920</v>
      </c>
      <c r="Z7" s="59">
        <f>Y7*100/X7</f>
        <v>5.149364705882353</v>
      </c>
    </row>
    <row r="8" spans="1:26" s="51" customFormat="1" ht="23.25">
      <c r="A8" s="60" t="s">
        <v>62</v>
      </c>
      <c r="B8" s="61">
        <v>0</v>
      </c>
      <c r="C8" s="61">
        <v>53888</v>
      </c>
      <c r="D8" s="61">
        <v>0</v>
      </c>
      <c r="E8" s="61">
        <v>152000</v>
      </c>
      <c r="F8" s="61">
        <v>133293.84</v>
      </c>
      <c r="G8" s="61">
        <v>190646.93</v>
      </c>
      <c r="H8" s="61">
        <v>0</v>
      </c>
      <c r="I8" s="61">
        <v>193093.5</v>
      </c>
      <c r="J8" s="61">
        <v>0</v>
      </c>
      <c r="K8" s="61">
        <v>0</v>
      </c>
      <c r="L8" s="61">
        <v>183575</v>
      </c>
      <c r="M8" s="61">
        <v>62842.5</v>
      </c>
      <c r="N8" s="61">
        <v>66070.28</v>
      </c>
      <c r="O8" s="61">
        <v>29782.5</v>
      </c>
      <c r="P8" s="61">
        <v>97120.89</v>
      </c>
      <c r="Q8" s="61">
        <v>244031.25</v>
      </c>
      <c r="R8" s="61">
        <v>16575</v>
      </c>
      <c r="S8" s="61">
        <v>0</v>
      </c>
      <c r="T8" s="61">
        <v>159786.17</v>
      </c>
      <c r="U8" s="61">
        <v>110834.06</v>
      </c>
      <c r="V8" s="62"/>
      <c r="W8" s="62">
        <f aca="true" t="shared" si="3" ref="W8:W36">SUM(B8:V8)</f>
        <v>1693539.92</v>
      </c>
      <c r="X8" s="62">
        <v>1500000</v>
      </c>
      <c r="Y8" s="59">
        <f t="shared" si="2"/>
        <v>193539.91999999993</v>
      </c>
      <c r="Z8" s="59">
        <f>Y8*100/X8</f>
        <v>12.902661333333329</v>
      </c>
    </row>
    <row r="9" spans="1:26" s="51" customFormat="1" ht="23.25">
      <c r="A9" s="60" t="s">
        <v>63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/>
      <c r="V9" s="62"/>
      <c r="W9" s="62">
        <f>SUM(B9:V9)</f>
        <v>0</v>
      </c>
      <c r="X9" s="62">
        <v>1500</v>
      </c>
      <c r="Y9" s="59">
        <f t="shared" si="2"/>
        <v>-1500</v>
      </c>
      <c r="Z9" s="59">
        <f aca="true" t="shared" si="4" ref="Z9:Z35">Y9*100/X9</f>
        <v>-100</v>
      </c>
    </row>
    <row r="10" spans="1:26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>
        <f t="shared" si="3"/>
        <v>0</v>
      </c>
      <c r="X10" s="64">
        <v>0</v>
      </c>
      <c r="Y10" s="65">
        <f t="shared" si="2"/>
        <v>0</v>
      </c>
      <c r="Z10" s="65">
        <v>0</v>
      </c>
    </row>
    <row r="11" spans="1:26" s="51" customFormat="1" ht="23.25">
      <c r="A11" s="52" t="s">
        <v>65</v>
      </c>
      <c r="B11" s="53">
        <v>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>
        <f t="shared" si="3"/>
        <v>0</v>
      </c>
      <c r="X11" s="53">
        <f>SUM(C11:V11)</f>
        <v>0</v>
      </c>
      <c r="Y11" s="66">
        <f t="shared" si="2"/>
        <v>0</v>
      </c>
      <c r="Z11" s="66">
        <v>0</v>
      </c>
    </row>
    <row r="12" spans="1:26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130622.43</v>
      </c>
      <c r="P12" s="53">
        <f aca="true" t="shared" si="6" ref="P12:V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 t="shared" si="6"/>
        <v>7883.7</v>
      </c>
      <c r="W12" s="53">
        <f t="shared" si="3"/>
        <v>138506.13</v>
      </c>
      <c r="X12" s="53">
        <f>SUM(X13:X16)</f>
        <v>87000</v>
      </c>
      <c r="Y12" s="66">
        <f t="shared" si="2"/>
        <v>51506.130000000005</v>
      </c>
      <c r="Z12" s="50">
        <f t="shared" si="4"/>
        <v>59.20244827586207</v>
      </c>
    </row>
    <row r="13" spans="1:26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58">
        <f t="shared" si="3"/>
        <v>0</v>
      </c>
      <c r="X13" s="58">
        <f>SUM(C13:V13)</f>
        <v>0</v>
      </c>
      <c r="Y13" s="59">
        <f t="shared" si="2"/>
        <v>0</v>
      </c>
      <c r="Z13" s="59">
        <v>0</v>
      </c>
    </row>
    <row r="14" spans="1:26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2">
        <f t="shared" si="3"/>
        <v>0</v>
      </c>
      <c r="X14" s="62">
        <f>SUM(C14:V14)</f>
        <v>0</v>
      </c>
      <c r="Y14" s="59">
        <f t="shared" si="2"/>
        <v>0</v>
      </c>
      <c r="Z14" s="59">
        <v>0</v>
      </c>
    </row>
    <row r="15" spans="1:26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/>
      <c r="M15" s="61"/>
      <c r="N15" s="61">
        <v>0</v>
      </c>
      <c r="O15" s="61">
        <v>130622.43</v>
      </c>
      <c r="P15" s="61">
        <v>0</v>
      </c>
      <c r="Q15" s="61"/>
      <c r="R15" s="61"/>
      <c r="S15" s="61"/>
      <c r="T15" s="61">
        <v>0</v>
      </c>
      <c r="U15" s="61"/>
      <c r="V15" s="61">
        <v>7883.7</v>
      </c>
      <c r="W15" s="62">
        <f t="shared" si="3"/>
        <v>138506.13</v>
      </c>
      <c r="X15" s="62">
        <v>87000</v>
      </c>
      <c r="Y15" s="59">
        <f t="shared" si="2"/>
        <v>51506.130000000005</v>
      </c>
      <c r="Z15" s="59">
        <f t="shared" si="4"/>
        <v>59.20244827586207</v>
      </c>
    </row>
    <row r="16" spans="1:26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4">
        <f t="shared" si="3"/>
        <v>0</v>
      </c>
      <c r="X16" s="64">
        <f>SUM(C16:V16)</f>
        <v>0</v>
      </c>
      <c r="Y16" s="65">
        <f t="shared" si="2"/>
        <v>0</v>
      </c>
      <c r="Z16" s="65">
        <v>0</v>
      </c>
    </row>
    <row r="17" spans="1:26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 t="shared" si="3"/>
        <v>0</v>
      </c>
      <c r="X17" s="53">
        <f>SUM(C17:V17)</f>
        <v>0</v>
      </c>
      <c r="Y17" s="66">
        <f t="shared" si="2"/>
        <v>0</v>
      </c>
      <c r="Z17" s="66">
        <v>0</v>
      </c>
    </row>
    <row r="18" spans="1:26" s="51" customFormat="1" ht="23.25">
      <c r="A18" s="48" t="s">
        <v>72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/>
      <c r="S18" s="53"/>
      <c r="T18" s="53"/>
      <c r="U18" s="53"/>
      <c r="V18" s="53"/>
      <c r="W18" s="53">
        <f t="shared" si="3"/>
        <v>0</v>
      </c>
      <c r="X18" s="53">
        <v>0</v>
      </c>
      <c r="Y18" s="66">
        <f t="shared" si="2"/>
        <v>0</v>
      </c>
      <c r="Z18" s="66">
        <f>X18-Y18</f>
        <v>0</v>
      </c>
    </row>
    <row r="19" spans="1:26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f t="shared" si="3"/>
        <v>0</v>
      </c>
      <c r="X19" s="53">
        <f>SUM(C19:V19)</f>
        <v>0</v>
      </c>
      <c r="Y19" s="66">
        <f t="shared" si="2"/>
        <v>0</v>
      </c>
      <c r="Z19" s="66">
        <v>0</v>
      </c>
    </row>
    <row r="20" spans="1:26" s="51" customFormat="1" ht="23.25">
      <c r="A20" s="48" t="s">
        <v>74</v>
      </c>
      <c r="B20" s="53">
        <f>0</f>
        <v>0</v>
      </c>
      <c r="C20" s="53">
        <f>0</f>
        <v>0</v>
      </c>
      <c r="D20" s="53">
        <f>0</f>
        <v>0</v>
      </c>
      <c r="E20" s="53">
        <f>0</f>
        <v>0</v>
      </c>
      <c r="F20" s="53">
        <f>0</f>
        <v>0</v>
      </c>
      <c r="G20" s="53">
        <f>0</f>
        <v>0</v>
      </c>
      <c r="H20" s="53">
        <f>0</f>
        <v>0</v>
      </c>
      <c r="I20" s="53">
        <f>0</f>
        <v>0</v>
      </c>
      <c r="J20" s="53">
        <f>0</f>
        <v>0</v>
      </c>
      <c r="K20" s="53">
        <f>0</f>
        <v>0</v>
      </c>
      <c r="L20" s="53">
        <f>0</f>
        <v>0</v>
      </c>
      <c r="M20" s="53">
        <f>0</f>
        <v>0</v>
      </c>
      <c r="N20" s="53">
        <f>0</f>
        <v>0</v>
      </c>
      <c r="O20" s="53"/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f t="shared" si="3"/>
        <v>0</v>
      </c>
      <c r="X20" s="53">
        <f>SUM(C20:V20)</f>
        <v>0</v>
      </c>
      <c r="Y20" s="66">
        <f t="shared" si="2"/>
        <v>0</v>
      </c>
      <c r="Z20" s="66">
        <v>0</v>
      </c>
    </row>
    <row r="21" spans="1:26" s="51" customFormat="1" ht="23.25">
      <c r="A21" s="48" t="s">
        <v>75</v>
      </c>
      <c r="B21" s="53">
        <v>0</v>
      </c>
      <c r="C21" s="53">
        <v>0</v>
      </c>
      <c r="D21" s="53">
        <v>0</v>
      </c>
      <c r="E21" s="53">
        <v>9143.94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/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f t="shared" si="3"/>
        <v>9143.94</v>
      </c>
      <c r="X21" s="53">
        <v>4000</v>
      </c>
      <c r="Y21" s="66">
        <f t="shared" si="2"/>
        <v>5143.9400000000005</v>
      </c>
      <c r="Z21" s="66">
        <f t="shared" si="4"/>
        <v>128.5985</v>
      </c>
    </row>
    <row r="22" spans="1:26" s="51" customFormat="1" ht="23.25">
      <c r="A22" s="48" t="s">
        <v>76</v>
      </c>
      <c r="B22" s="53">
        <v>0</v>
      </c>
      <c r="C22" s="53">
        <v>0</v>
      </c>
      <c r="D22" s="53">
        <v>0</v>
      </c>
      <c r="E22" s="53">
        <v>260.52</v>
      </c>
      <c r="F22" s="53">
        <v>0</v>
      </c>
      <c r="G22" s="53">
        <v>0</v>
      </c>
      <c r="H22" s="53">
        <v>0</v>
      </c>
      <c r="I22" s="53">
        <v>0</v>
      </c>
      <c r="J22" s="53">
        <v>0</v>
      </c>
      <c r="K22" s="53">
        <v>0</v>
      </c>
      <c r="L22" s="53">
        <v>658.82</v>
      </c>
      <c r="M22" s="53">
        <v>0</v>
      </c>
      <c r="N22" s="53">
        <v>0</v>
      </c>
      <c r="O22" s="53"/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f t="shared" si="3"/>
        <v>919.34</v>
      </c>
      <c r="X22" s="53">
        <v>0</v>
      </c>
      <c r="Y22" s="66">
        <f t="shared" si="2"/>
        <v>919.34</v>
      </c>
      <c r="Z22" s="66" t="e">
        <f t="shared" si="4"/>
        <v>#DIV/0!</v>
      </c>
    </row>
    <row r="23" spans="1:26" s="51" customFormat="1" ht="23.25">
      <c r="A23" s="98" t="s">
        <v>77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10869</v>
      </c>
      <c r="I23" s="99">
        <v>0</v>
      </c>
      <c r="J23" s="99">
        <v>0</v>
      </c>
      <c r="K23" s="99">
        <v>0</v>
      </c>
      <c r="L23" s="99">
        <v>16800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f t="shared" si="3"/>
        <v>27669</v>
      </c>
      <c r="X23" s="99">
        <v>33000</v>
      </c>
      <c r="Y23" s="100">
        <f t="shared" si="2"/>
        <v>-5331</v>
      </c>
      <c r="Z23" s="100">
        <f t="shared" si="4"/>
        <v>-16.154545454545456</v>
      </c>
    </row>
    <row r="24" spans="1:26" s="51" customFormat="1" ht="23.25">
      <c r="A24" s="107" t="s">
        <v>216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99">
        <f t="shared" si="3"/>
        <v>0</v>
      </c>
      <c r="X24" s="62"/>
      <c r="Y24" s="108"/>
      <c r="Z24" s="108"/>
    </row>
    <row r="25" spans="1:26" s="51" customFormat="1" ht="23.25">
      <c r="A25" s="104" t="s">
        <v>217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105">
        <f t="shared" si="3"/>
        <v>0</v>
      </c>
      <c r="X25" s="64"/>
      <c r="Y25" s="106"/>
      <c r="Z25" s="106"/>
    </row>
    <row r="26" spans="1:26" s="51" customFormat="1" ht="23.25">
      <c r="A26" s="48" t="s">
        <v>78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/>
      <c r="H26" s="53"/>
      <c r="I26" s="53">
        <v>0</v>
      </c>
      <c r="J26" s="53">
        <v>240</v>
      </c>
      <c r="K26" s="53"/>
      <c r="L26" s="53">
        <v>6037.37</v>
      </c>
      <c r="M26" s="53"/>
      <c r="N26" s="53"/>
      <c r="O26" s="53"/>
      <c r="P26" s="53">
        <v>0</v>
      </c>
      <c r="Q26" s="53">
        <v>0</v>
      </c>
      <c r="R26" s="53"/>
      <c r="S26" s="53"/>
      <c r="T26" s="53">
        <v>0</v>
      </c>
      <c r="U26" s="53"/>
      <c r="V26" s="53"/>
      <c r="W26" s="53">
        <f t="shared" si="3"/>
        <v>6277.37</v>
      </c>
      <c r="X26" s="53">
        <v>6000</v>
      </c>
      <c r="Y26" s="66">
        <f aca="true" t="shared" si="7" ref="Y26:Y36">W26-X26</f>
        <v>277.3699999999999</v>
      </c>
      <c r="Z26" s="66">
        <f t="shared" si="4"/>
        <v>4.622833333333332</v>
      </c>
    </row>
    <row r="27" spans="1:26" s="51" customFormat="1" ht="23.25">
      <c r="A27" s="48" t="s">
        <v>79</v>
      </c>
      <c r="B27" s="53">
        <f aca="true" t="shared" si="8" ref="B27:V27">B28+B32+B33</f>
        <v>11389.7</v>
      </c>
      <c r="C27" s="53">
        <f t="shared" si="8"/>
        <v>13723.6</v>
      </c>
      <c r="D27" s="53">
        <f t="shared" si="8"/>
        <v>23981.2</v>
      </c>
      <c r="E27" s="53">
        <f t="shared" si="8"/>
        <v>28213.4</v>
      </c>
      <c r="F27" s="53">
        <f t="shared" si="8"/>
        <v>20990</v>
      </c>
      <c r="G27" s="53">
        <f t="shared" si="8"/>
        <v>9805</v>
      </c>
      <c r="H27" s="53">
        <f t="shared" si="8"/>
        <v>46390</v>
      </c>
      <c r="I27" s="53">
        <f t="shared" si="8"/>
        <v>3530</v>
      </c>
      <c r="J27" s="53">
        <f t="shared" si="8"/>
        <v>4620</v>
      </c>
      <c r="K27" s="53">
        <f t="shared" si="8"/>
        <v>2215</v>
      </c>
      <c r="L27" s="53">
        <f t="shared" si="8"/>
        <v>20164.1</v>
      </c>
      <c r="M27" s="53">
        <f t="shared" si="8"/>
        <v>4325</v>
      </c>
      <c r="N27" s="53">
        <f t="shared" si="8"/>
        <v>17276.8</v>
      </c>
      <c r="O27" s="53">
        <f t="shared" si="8"/>
        <v>9762.3</v>
      </c>
      <c r="P27" s="53">
        <f t="shared" si="8"/>
        <v>4355</v>
      </c>
      <c r="Q27" s="53">
        <f t="shared" si="8"/>
        <v>27510</v>
      </c>
      <c r="R27" s="53">
        <f t="shared" si="8"/>
        <v>15735</v>
      </c>
      <c r="S27" s="53">
        <f t="shared" si="8"/>
        <v>4760</v>
      </c>
      <c r="T27" s="53">
        <f t="shared" si="8"/>
        <v>16721.8</v>
      </c>
      <c r="U27" s="53">
        <f t="shared" si="8"/>
        <v>0</v>
      </c>
      <c r="V27" s="53">
        <f t="shared" si="8"/>
        <v>18783</v>
      </c>
      <c r="W27" s="53">
        <f t="shared" si="3"/>
        <v>304250.89999999997</v>
      </c>
      <c r="X27" s="53">
        <f>X28+X32+X33</f>
        <v>192100</v>
      </c>
      <c r="Y27" s="66">
        <f t="shared" si="7"/>
        <v>112150.89999999997</v>
      </c>
      <c r="Z27" s="50">
        <f t="shared" si="4"/>
        <v>58.381520041644954</v>
      </c>
    </row>
    <row r="28" spans="1:26" s="51" customFormat="1" ht="23.25">
      <c r="A28" s="69" t="s">
        <v>80</v>
      </c>
      <c r="B28" s="53">
        <f aca="true" t="shared" si="9" ref="B28:J28">SUM(B29:B31)</f>
        <v>8080</v>
      </c>
      <c r="C28" s="53">
        <f t="shared" si="9"/>
        <v>7950</v>
      </c>
      <c r="D28" s="53">
        <f t="shared" si="9"/>
        <v>14990</v>
      </c>
      <c r="E28" s="53">
        <f t="shared" si="9"/>
        <v>9840</v>
      </c>
      <c r="F28" s="53">
        <f t="shared" si="9"/>
        <v>13740</v>
      </c>
      <c r="G28" s="53">
        <f t="shared" si="9"/>
        <v>4880</v>
      </c>
      <c r="H28" s="53">
        <f t="shared" si="9"/>
        <v>39990</v>
      </c>
      <c r="I28" s="53">
        <f t="shared" si="9"/>
        <v>1230</v>
      </c>
      <c r="J28" s="53">
        <f t="shared" si="9"/>
        <v>570</v>
      </c>
      <c r="K28" s="53">
        <f>SUM(K29:K31)</f>
        <v>1790</v>
      </c>
      <c r="L28" s="53">
        <f>SUM(L29:L31)</f>
        <v>7110</v>
      </c>
      <c r="M28" s="53">
        <f>SUM(M29:M31)</f>
        <v>2600</v>
      </c>
      <c r="N28" s="53">
        <f>SUM(N29:N31)</f>
        <v>13230</v>
      </c>
      <c r="O28" s="53">
        <f>SUM(O29:O31)</f>
        <v>1780</v>
      </c>
      <c r="P28" s="53">
        <f aca="true" t="shared" si="10" ref="P28:V28">SUM(P29:P31)</f>
        <v>1080</v>
      </c>
      <c r="Q28" s="53">
        <f t="shared" si="10"/>
        <v>6020</v>
      </c>
      <c r="R28" s="53">
        <f t="shared" si="10"/>
        <v>11960</v>
      </c>
      <c r="S28" s="53">
        <f t="shared" si="10"/>
        <v>2610</v>
      </c>
      <c r="T28" s="53">
        <f t="shared" si="10"/>
        <v>11800</v>
      </c>
      <c r="U28" s="53">
        <f t="shared" si="10"/>
        <v>0</v>
      </c>
      <c r="V28" s="53">
        <f t="shared" si="10"/>
        <v>0</v>
      </c>
      <c r="W28" s="53">
        <f t="shared" si="3"/>
        <v>161250</v>
      </c>
      <c r="X28" s="53">
        <f>SUM(X29:X31)</f>
        <v>62100</v>
      </c>
      <c r="Y28" s="66">
        <f t="shared" si="7"/>
        <v>99150</v>
      </c>
      <c r="Z28" s="50">
        <f t="shared" si="4"/>
        <v>159.66183574879227</v>
      </c>
    </row>
    <row r="29" spans="1:26" s="51" customFormat="1" ht="23.25">
      <c r="A29" s="55" t="s">
        <v>81</v>
      </c>
      <c r="B29" s="56">
        <v>6600</v>
      </c>
      <c r="C29" s="56">
        <v>6600</v>
      </c>
      <c r="D29" s="56">
        <v>11000</v>
      </c>
      <c r="E29" s="56">
        <v>7600</v>
      </c>
      <c r="F29" s="56">
        <v>10600</v>
      </c>
      <c r="G29" s="56">
        <v>3800</v>
      </c>
      <c r="H29" s="56">
        <v>31800</v>
      </c>
      <c r="I29" s="56">
        <v>1000</v>
      </c>
      <c r="J29" s="56">
        <v>400</v>
      </c>
      <c r="K29" s="56">
        <v>1400</v>
      </c>
      <c r="L29" s="56">
        <v>6200</v>
      </c>
      <c r="M29" s="56">
        <v>2200</v>
      </c>
      <c r="N29" s="56">
        <v>10200</v>
      </c>
      <c r="O29" s="56">
        <v>1400</v>
      </c>
      <c r="P29" s="56">
        <v>800</v>
      </c>
      <c r="Q29" s="56">
        <v>5000</v>
      </c>
      <c r="R29" s="56">
        <v>9200</v>
      </c>
      <c r="S29" s="56">
        <v>1800</v>
      </c>
      <c r="T29" s="56">
        <v>9400</v>
      </c>
      <c r="U29" s="56">
        <v>0</v>
      </c>
      <c r="V29" s="56">
        <v>0</v>
      </c>
      <c r="W29" s="58">
        <f t="shared" si="3"/>
        <v>127000</v>
      </c>
      <c r="X29" s="58">
        <v>50000</v>
      </c>
      <c r="Y29" s="59">
        <f t="shared" si="7"/>
        <v>77000</v>
      </c>
      <c r="Z29" s="59">
        <f t="shared" si="4"/>
        <v>154</v>
      </c>
    </row>
    <row r="30" spans="1:26" s="51" customFormat="1" ht="23.25">
      <c r="A30" s="60" t="s">
        <v>82</v>
      </c>
      <c r="B30" s="61">
        <v>1480</v>
      </c>
      <c r="C30" s="61">
        <v>1350</v>
      </c>
      <c r="D30" s="61">
        <v>3970</v>
      </c>
      <c r="E30" s="61">
        <v>2240</v>
      </c>
      <c r="F30" s="61">
        <v>3140</v>
      </c>
      <c r="G30" s="61">
        <v>1080</v>
      </c>
      <c r="H30" s="61">
        <v>8190</v>
      </c>
      <c r="I30" s="61">
        <v>230</v>
      </c>
      <c r="J30" s="61">
        <v>170</v>
      </c>
      <c r="K30" s="61">
        <v>390</v>
      </c>
      <c r="L30" s="61">
        <v>910</v>
      </c>
      <c r="M30" s="61">
        <v>380</v>
      </c>
      <c r="N30" s="61">
        <v>3010</v>
      </c>
      <c r="O30" s="61">
        <v>380</v>
      </c>
      <c r="P30" s="61">
        <v>280</v>
      </c>
      <c r="Q30" s="61">
        <v>1020</v>
      </c>
      <c r="R30" s="61">
        <v>2760</v>
      </c>
      <c r="S30" s="61">
        <v>810</v>
      </c>
      <c r="T30" s="61">
        <v>2400</v>
      </c>
      <c r="U30" s="61">
        <v>0</v>
      </c>
      <c r="V30" s="61">
        <v>0</v>
      </c>
      <c r="W30" s="62">
        <f t="shared" si="3"/>
        <v>34190</v>
      </c>
      <c r="X30" s="62">
        <v>12000</v>
      </c>
      <c r="Y30" s="59">
        <f t="shared" si="7"/>
        <v>22190</v>
      </c>
      <c r="Z30" s="59">
        <f t="shared" si="4"/>
        <v>184.91666666666666</v>
      </c>
    </row>
    <row r="31" spans="1:26" s="51" customFormat="1" ht="23.25">
      <c r="A31" s="63" t="s">
        <v>83</v>
      </c>
      <c r="B31" s="68">
        <v>0</v>
      </c>
      <c r="C31" s="68">
        <v>0</v>
      </c>
      <c r="D31" s="68">
        <v>20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0</v>
      </c>
      <c r="M31" s="68">
        <v>20</v>
      </c>
      <c r="N31" s="68">
        <v>20</v>
      </c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4">
        <f t="shared" si="3"/>
        <v>60</v>
      </c>
      <c r="X31" s="64">
        <v>100</v>
      </c>
      <c r="Y31" s="65">
        <f t="shared" si="7"/>
        <v>-40</v>
      </c>
      <c r="Z31" s="65">
        <f t="shared" si="4"/>
        <v>-40</v>
      </c>
    </row>
    <row r="32" spans="1:26" s="51" customFormat="1" ht="23.25">
      <c r="A32" s="70" t="s">
        <v>84</v>
      </c>
      <c r="B32" s="49">
        <v>1300</v>
      </c>
      <c r="C32" s="49">
        <v>130</v>
      </c>
      <c r="D32" s="49">
        <v>1400</v>
      </c>
      <c r="E32" s="49">
        <v>10400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53">
        <f t="shared" si="3"/>
        <v>13230</v>
      </c>
      <c r="X32" s="53">
        <v>10000</v>
      </c>
      <c r="Y32" s="66">
        <f t="shared" si="7"/>
        <v>3230</v>
      </c>
      <c r="Z32" s="50">
        <f t="shared" si="4"/>
        <v>32.3</v>
      </c>
    </row>
    <row r="33" spans="1:26" s="51" customFormat="1" ht="23.25">
      <c r="A33" s="69" t="s">
        <v>85</v>
      </c>
      <c r="B33" s="53">
        <f>SUM(B34:B36)</f>
        <v>2009.7</v>
      </c>
      <c r="C33" s="53">
        <f aca="true" t="shared" si="11" ref="C33:V33">SUM(C34:C36)</f>
        <v>5643.6</v>
      </c>
      <c r="D33" s="53">
        <f t="shared" si="11"/>
        <v>7591.2</v>
      </c>
      <c r="E33" s="53">
        <f t="shared" si="11"/>
        <v>7973.4</v>
      </c>
      <c r="F33" s="53">
        <f t="shared" si="11"/>
        <v>7250</v>
      </c>
      <c r="G33" s="53">
        <f t="shared" si="11"/>
        <v>4925</v>
      </c>
      <c r="H33" s="53">
        <f t="shared" si="11"/>
        <v>6400</v>
      </c>
      <c r="I33" s="53">
        <f t="shared" si="11"/>
        <v>2300</v>
      </c>
      <c r="J33" s="53">
        <f t="shared" si="11"/>
        <v>4050</v>
      </c>
      <c r="K33" s="53">
        <f t="shared" si="11"/>
        <v>425</v>
      </c>
      <c r="L33" s="53">
        <f t="shared" si="11"/>
        <v>13054.1</v>
      </c>
      <c r="M33" s="53">
        <f t="shared" si="11"/>
        <v>1725</v>
      </c>
      <c r="N33" s="53">
        <f t="shared" si="11"/>
        <v>4046.8</v>
      </c>
      <c r="O33" s="53">
        <f t="shared" si="11"/>
        <v>7982.3</v>
      </c>
      <c r="P33" s="53">
        <f t="shared" si="11"/>
        <v>3275</v>
      </c>
      <c r="Q33" s="53">
        <f t="shared" si="11"/>
        <v>21490</v>
      </c>
      <c r="R33" s="53">
        <f t="shared" si="11"/>
        <v>3775</v>
      </c>
      <c r="S33" s="53">
        <f t="shared" si="11"/>
        <v>2150</v>
      </c>
      <c r="T33" s="53">
        <f t="shared" si="11"/>
        <v>4921.8</v>
      </c>
      <c r="U33" s="53">
        <f t="shared" si="11"/>
        <v>0</v>
      </c>
      <c r="V33" s="53">
        <f t="shared" si="11"/>
        <v>18783</v>
      </c>
      <c r="W33" s="53">
        <f t="shared" si="3"/>
        <v>129770.90000000001</v>
      </c>
      <c r="X33" s="53">
        <f>SUM(X34:X36)</f>
        <v>120000</v>
      </c>
      <c r="Y33" s="66">
        <f t="shared" si="7"/>
        <v>9770.900000000009</v>
      </c>
      <c r="Z33" s="50">
        <f t="shared" si="4"/>
        <v>8.142416666666675</v>
      </c>
    </row>
    <row r="34" spans="1:26" s="51" customFormat="1" ht="23.25">
      <c r="A34" s="55" t="s">
        <v>81</v>
      </c>
      <c r="B34" s="56">
        <v>0</v>
      </c>
      <c r="C34" s="56">
        <v>450</v>
      </c>
      <c r="D34" s="56">
        <v>675</v>
      </c>
      <c r="E34" s="56">
        <v>3825</v>
      </c>
      <c r="F34" s="56">
        <v>4050</v>
      </c>
      <c r="G34" s="56">
        <v>2925</v>
      </c>
      <c r="H34" s="56">
        <v>3600</v>
      </c>
      <c r="I34" s="56">
        <v>2300</v>
      </c>
      <c r="J34" s="56">
        <v>4050</v>
      </c>
      <c r="K34" s="56">
        <v>225</v>
      </c>
      <c r="L34" s="56">
        <v>5425</v>
      </c>
      <c r="M34" s="56">
        <v>1125</v>
      </c>
      <c r="N34" s="56">
        <v>1350</v>
      </c>
      <c r="O34" s="56">
        <v>2250</v>
      </c>
      <c r="P34" s="56">
        <v>2475</v>
      </c>
      <c r="Q34" s="56">
        <v>1350</v>
      </c>
      <c r="R34" s="56">
        <v>3375</v>
      </c>
      <c r="S34" s="56">
        <v>1350</v>
      </c>
      <c r="T34" s="56">
        <v>2025</v>
      </c>
      <c r="U34" s="56">
        <v>0</v>
      </c>
      <c r="V34" s="56">
        <v>0</v>
      </c>
      <c r="W34" s="58">
        <f t="shared" si="3"/>
        <v>42825</v>
      </c>
      <c r="X34" s="58">
        <v>40000</v>
      </c>
      <c r="Y34" s="59">
        <f t="shared" si="7"/>
        <v>2825</v>
      </c>
      <c r="Z34" s="59">
        <f t="shared" si="4"/>
        <v>7.0625</v>
      </c>
    </row>
    <row r="35" spans="1:26" s="51" customFormat="1" ht="23.25">
      <c r="A35" s="60" t="s">
        <v>82</v>
      </c>
      <c r="B35" s="61">
        <v>2009.7</v>
      </c>
      <c r="C35" s="61">
        <v>5193.6</v>
      </c>
      <c r="D35" s="61">
        <v>6916.2</v>
      </c>
      <c r="E35" s="61">
        <v>4148.4</v>
      </c>
      <c r="F35" s="61">
        <v>3200</v>
      </c>
      <c r="G35" s="61">
        <v>2000</v>
      </c>
      <c r="H35" s="61">
        <v>2800</v>
      </c>
      <c r="I35" s="61">
        <v>0</v>
      </c>
      <c r="J35" s="61">
        <v>0</v>
      </c>
      <c r="K35" s="61">
        <v>200</v>
      </c>
      <c r="L35" s="61">
        <v>7629.1</v>
      </c>
      <c r="M35" s="61">
        <v>600</v>
      </c>
      <c r="N35" s="61">
        <v>2696.8</v>
      </c>
      <c r="O35" s="61">
        <v>5732.3</v>
      </c>
      <c r="P35" s="61">
        <v>800</v>
      </c>
      <c r="Q35" s="61">
        <v>20140</v>
      </c>
      <c r="R35" s="61">
        <v>400</v>
      </c>
      <c r="S35" s="61">
        <v>800</v>
      </c>
      <c r="T35" s="61">
        <v>2896.8</v>
      </c>
      <c r="U35" s="61">
        <v>0</v>
      </c>
      <c r="V35" s="61">
        <v>18783</v>
      </c>
      <c r="W35" s="62">
        <f t="shared" si="3"/>
        <v>86945.90000000001</v>
      </c>
      <c r="X35" s="62">
        <v>75000</v>
      </c>
      <c r="Y35" s="59">
        <f t="shared" si="7"/>
        <v>11945.900000000009</v>
      </c>
      <c r="Z35" s="59">
        <f t="shared" si="4"/>
        <v>15.927866666666679</v>
      </c>
    </row>
    <row r="36" spans="1:26" s="51" customFormat="1" ht="23.25">
      <c r="A36" s="71" t="s">
        <v>86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4">
        <f t="shared" si="3"/>
        <v>0</v>
      </c>
      <c r="X36" s="49">
        <v>5000</v>
      </c>
      <c r="Y36" s="59">
        <f t="shared" si="7"/>
        <v>-5000</v>
      </c>
      <c r="Z36" s="65">
        <f>Y36*100/X36</f>
        <v>-100</v>
      </c>
    </row>
    <row r="37" spans="1:26" s="51" customFormat="1" ht="24" thickBot="1">
      <c r="A37" s="72" t="s">
        <v>40</v>
      </c>
      <c r="B37" s="73">
        <f aca="true" t="shared" si="12" ref="B37:N37">SUM(B6+B11+B12+B17+B18+B19+B20+B21+B22+B23+B26+B27+B5+B4)</f>
        <v>11389.7</v>
      </c>
      <c r="C37" s="73">
        <f t="shared" si="12"/>
        <v>67611.6</v>
      </c>
      <c r="D37" s="73">
        <f t="shared" si="12"/>
        <v>19919021.2</v>
      </c>
      <c r="E37" s="73">
        <f t="shared" si="12"/>
        <v>189617.86</v>
      </c>
      <c r="F37" s="73">
        <f t="shared" si="12"/>
        <v>20049323.84</v>
      </c>
      <c r="G37" s="73">
        <f t="shared" si="12"/>
        <v>200851.93</v>
      </c>
      <c r="H37" s="73">
        <f t="shared" si="12"/>
        <v>14978539</v>
      </c>
      <c r="I37" s="73">
        <f t="shared" si="12"/>
        <v>196623.5</v>
      </c>
      <c r="J37" s="73">
        <f t="shared" si="12"/>
        <v>4860</v>
      </c>
      <c r="K37" s="73">
        <f t="shared" si="12"/>
        <v>9949735</v>
      </c>
      <c r="L37" s="73">
        <f>SUM(L6+L11+L12+L17+L18+L19+L20+L21+L22+L23+L24+L25+L26+L27+L5+L4)</f>
        <v>20122275.290000003</v>
      </c>
      <c r="M37" s="73">
        <f t="shared" si="12"/>
        <v>67167.5</v>
      </c>
      <c r="N37" s="73">
        <f t="shared" si="12"/>
        <v>83347.08</v>
      </c>
      <c r="O37" s="73">
        <f>SUM(O6+O11+O12+O17+O18+O19+O20+O21+O22+O23+O26+O27+O5+O4)</f>
        <v>19010167.23</v>
      </c>
      <c r="P37" s="73">
        <f aca="true" t="shared" si="13" ref="P37:V37">SUM(P6+P11+P12+P17+P18+P19+P20+P21+P22+P23+P26+P27+P5+P4)</f>
        <v>101475.89</v>
      </c>
      <c r="Q37" s="73">
        <f t="shared" si="13"/>
        <v>271541.25</v>
      </c>
      <c r="R37" s="73">
        <f t="shared" si="13"/>
        <v>32310</v>
      </c>
      <c r="S37" s="73">
        <f t="shared" si="13"/>
        <v>37684760</v>
      </c>
      <c r="T37" s="73">
        <f t="shared" si="13"/>
        <v>176507.97</v>
      </c>
      <c r="U37" s="73">
        <f t="shared" si="13"/>
        <v>37790834.06</v>
      </c>
      <c r="V37" s="73">
        <f t="shared" si="13"/>
        <v>26666.7</v>
      </c>
      <c r="W37" s="73">
        <f>SUM(B37:V37)</f>
        <v>180934626.6</v>
      </c>
      <c r="X37" s="73">
        <f>SUM(X6+X11+X12+X17+X18+X19+X20+X21+X22+X23+X26+X27+X5+X4)</f>
        <v>171823600</v>
      </c>
      <c r="Y37" s="74">
        <f>SUM(W37-X37)</f>
        <v>9111026.599999994</v>
      </c>
      <c r="Z37" s="74">
        <f>Y37*100/X37</f>
        <v>5.302546681596704</v>
      </c>
    </row>
    <row r="38" spans="1:26" s="51" customFormat="1" ht="24" thickTop="1">
      <c r="A38" s="75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s="51" customFormat="1" ht="23.25">
      <c r="A39" s="114"/>
      <c r="B39" s="114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</sheetData>
  <sheetProtection/>
  <mergeCells count="3">
    <mergeCell ref="A1:J1"/>
    <mergeCell ref="A2:J2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39"/>
  <sheetViews>
    <sheetView zoomScale="89" zoomScaleNormal="89" zoomScalePageLayoutView="0" workbookViewId="0" topLeftCell="L1">
      <selection activeCell="Y7" sqref="Y7"/>
    </sheetView>
  </sheetViews>
  <sheetFormatPr defaultColWidth="9.140625" defaultRowHeight="15"/>
  <cols>
    <col min="1" max="1" width="26.421875" style="43" customWidth="1"/>
    <col min="2" max="2" width="12.8515625" style="43" customWidth="1"/>
    <col min="3" max="3" width="12.421875" style="43" customWidth="1"/>
    <col min="4" max="4" width="12.8515625" style="43" customWidth="1"/>
    <col min="5" max="5" width="11.57421875" style="43" customWidth="1"/>
    <col min="6" max="21" width="12.8515625" style="43" customWidth="1"/>
    <col min="22" max="22" width="14.00390625" style="43" customWidth="1"/>
    <col min="23" max="24" width="14.8515625" style="43" customWidth="1"/>
    <col min="25" max="25" width="17.00390625" style="43" customWidth="1"/>
    <col min="26" max="26" width="8.7109375" style="43" customWidth="1"/>
    <col min="27" max="16384" width="9.00390625" style="43" customWidth="1"/>
  </cols>
  <sheetData>
    <row r="1" spans="1:21" ht="30.75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30.75">
      <c r="A2" s="113" t="s">
        <v>301</v>
      </c>
      <c r="B2" s="113"/>
      <c r="C2" s="113"/>
      <c r="D2" s="113"/>
      <c r="E2" s="113"/>
      <c r="F2" s="113"/>
      <c r="G2" s="113"/>
      <c r="H2" s="113"/>
      <c r="I2" s="113"/>
      <c r="J2" s="113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 t="s">
        <v>53</v>
      </c>
      <c r="Z2" s="44"/>
    </row>
    <row r="3" spans="1:26" ht="24">
      <c r="A3" s="45" t="s">
        <v>54</v>
      </c>
      <c r="B3" s="46" t="s">
        <v>280</v>
      </c>
      <c r="C3" s="46" t="s">
        <v>281</v>
      </c>
      <c r="D3" s="46" t="s">
        <v>282</v>
      </c>
      <c r="E3" s="46" t="s">
        <v>283</v>
      </c>
      <c r="F3" s="46" t="s">
        <v>284</v>
      </c>
      <c r="G3" s="46" t="s">
        <v>285</v>
      </c>
      <c r="H3" s="46" t="s">
        <v>286</v>
      </c>
      <c r="I3" s="46" t="s">
        <v>287</v>
      </c>
      <c r="J3" s="46" t="s">
        <v>288</v>
      </c>
      <c r="K3" s="46" t="s">
        <v>289</v>
      </c>
      <c r="L3" s="46" t="s">
        <v>290</v>
      </c>
      <c r="M3" s="46" t="s">
        <v>291</v>
      </c>
      <c r="N3" s="46" t="s">
        <v>292</v>
      </c>
      <c r="O3" s="46" t="s">
        <v>293</v>
      </c>
      <c r="P3" s="46" t="s">
        <v>294</v>
      </c>
      <c r="Q3" s="46" t="s">
        <v>295</v>
      </c>
      <c r="R3" s="46" t="s">
        <v>296</v>
      </c>
      <c r="S3" s="46" t="s">
        <v>297</v>
      </c>
      <c r="T3" s="46" t="s">
        <v>298</v>
      </c>
      <c r="U3" s="46" t="s">
        <v>299</v>
      </c>
      <c r="V3" s="46" t="s">
        <v>300</v>
      </c>
      <c r="W3" s="46" t="s">
        <v>55</v>
      </c>
      <c r="X3" s="46" t="s">
        <v>56</v>
      </c>
      <c r="Y3" s="47" t="s">
        <v>57</v>
      </c>
      <c r="Z3" s="47" t="s">
        <v>6</v>
      </c>
    </row>
    <row r="4" spans="1:26" s="51" customFormat="1" ht="23.25">
      <c r="A4" s="48" t="s">
        <v>58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/>
      <c r="V4" s="49"/>
      <c r="W4" s="58">
        <f>SUM(B4:V4)</f>
        <v>0</v>
      </c>
      <c r="X4" s="49">
        <f>SUM(C4:V4)</f>
        <v>0</v>
      </c>
      <c r="Y4" s="50">
        <f>SUM(V4-X4)</f>
        <v>0</v>
      </c>
      <c r="Z4" s="50">
        <f>SUM(X4-Y4)</f>
        <v>0</v>
      </c>
    </row>
    <row r="5" spans="1:26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/>
      <c r="V5" s="53"/>
      <c r="W5" s="58">
        <f>SUM(B5:V5)</f>
        <v>0</v>
      </c>
      <c r="X5" s="53">
        <v>0</v>
      </c>
      <c r="Y5" s="50">
        <f>SUM(V5-X5)</f>
        <v>0</v>
      </c>
      <c r="Z5" s="50" t="e">
        <f>Y5*100/X5</f>
        <v>#DIV/0!</v>
      </c>
    </row>
    <row r="6" spans="1:26" s="51" customFormat="1" ht="23.25">
      <c r="A6" s="48" t="s">
        <v>60</v>
      </c>
      <c r="B6" s="54">
        <f aca="true" t="shared" si="0" ref="B6:N6">SUM(B7:B10)</f>
        <v>0</v>
      </c>
      <c r="C6" s="54">
        <f t="shared" si="0"/>
        <v>445049.68</v>
      </c>
      <c r="D6" s="54">
        <f t="shared" si="0"/>
        <v>94163.1</v>
      </c>
      <c r="E6" s="54">
        <f t="shared" si="0"/>
        <v>23550000</v>
      </c>
      <c r="F6" s="54">
        <f t="shared" si="0"/>
        <v>23857487.98</v>
      </c>
      <c r="G6" s="54">
        <f>SUM(G7:G10)</f>
        <v>81283.18</v>
      </c>
      <c r="H6" s="54">
        <f t="shared" si="0"/>
        <v>0</v>
      </c>
      <c r="I6" s="54">
        <f t="shared" si="0"/>
        <v>19932879.14</v>
      </c>
      <c r="J6" s="54">
        <f t="shared" si="0"/>
        <v>66230.5</v>
      </c>
      <c r="K6" s="54">
        <f t="shared" si="0"/>
        <v>20082660</v>
      </c>
      <c r="L6" s="54">
        <f t="shared" si="0"/>
        <v>150108.3</v>
      </c>
      <c r="M6" s="54">
        <f t="shared" si="0"/>
        <v>131976.54</v>
      </c>
      <c r="N6" s="54">
        <f t="shared" si="0"/>
        <v>10010881.78</v>
      </c>
      <c r="O6" s="54">
        <f>SUM(O7:O10)</f>
        <v>0</v>
      </c>
      <c r="P6" s="54">
        <f aca="true" t="shared" si="1" ref="P6:V6">SUM(P7:P10)</f>
        <v>9947520</v>
      </c>
      <c r="Q6" s="54">
        <f t="shared" si="1"/>
        <v>165104.75</v>
      </c>
      <c r="R6" s="54">
        <f t="shared" si="1"/>
        <v>10011717.53</v>
      </c>
      <c r="S6" s="54">
        <f t="shared" si="1"/>
        <v>10066182.53</v>
      </c>
      <c r="T6" s="54">
        <f t="shared" si="1"/>
        <v>130672.05</v>
      </c>
      <c r="U6" s="54">
        <f t="shared" si="1"/>
        <v>10039500.75</v>
      </c>
      <c r="V6" s="54">
        <f t="shared" si="1"/>
        <v>0</v>
      </c>
      <c r="W6" s="53">
        <f>SUM(B6:V6)</f>
        <v>138763417.81</v>
      </c>
      <c r="X6" s="53">
        <f>SUM(X7:X10)</f>
        <v>171502000</v>
      </c>
      <c r="Y6" s="50">
        <f>SUM(W6-X6)</f>
        <v>-32738582.189999998</v>
      </c>
      <c r="Z6" s="50">
        <f>Y6*100/X6</f>
        <v>-19.089329681286515</v>
      </c>
    </row>
    <row r="7" spans="1:26" s="51" customFormat="1" ht="23.25">
      <c r="A7" s="55" t="s">
        <v>61</v>
      </c>
      <c r="B7" s="56">
        <v>0</v>
      </c>
      <c r="C7" s="56"/>
      <c r="D7" s="56"/>
      <c r="E7" s="56">
        <v>23550000</v>
      </c>
      <c r="F7" s="56">
        <v>23550000</v>
      </c>
      <c r="G7" s="56"/>
      <c r="H7" s="56"/>
      <c r="I7" s="56">
        <v>19895040</v>
      </c>
      <c r="J7" s="56"/>
      <c r="K7" s="56">
        <v>19895040</v>
      </c>
      <c r="L7" s="56"/>
      <c r="M7" s="56"/>
      <c r="N7" s="56">
        <v>9947520</v>
      </c>
      <c r="O7" s="56"/>
      <c r="P7" s="56">
        <v>9947520</v>
      </c>
      <c r="Q7" s="56"/>
      <c r="R7" s="56">
        <v>9947520</v>
      </c>
      <c r="S7" s="56">
        <v>9947520</v>
      </c>
      <c r="T7" s="56"/>
      <c r="U7" s="57">
        <v>9947520</v>
      </c>
      <c r="V7" s="58"/>
      <c r="W7" s="58">
        <f>SUM(B7:V7)</f>
        <v>136627680</v>
      </c>
      <c r="X7" s="58">
        <v>170000000</v>
      </c>
      <c r="Y7" s="59">
        <f aca="true" t="shared" si="2" ref="Y7:Y23">W7-X7</f>
        <v>-33372320</v>
      </c>
      <c r="Z7" s="59">
        <f>Y7*100/X7</f>
        <v>-19.630776470588234</v>
      </c>
    </row>
    <row r="8" spans="1:26" s="51" customFormat="1" ht="23.25">
      <c r="A8" s="60" t="s">
        <v>62</v>
      </c>
      <c r="B8" s="61">
        <v>0</v>
      </c>
      <c r="C8" s="61">
        <v>442457.68</v>
      </c>
      <c r="D8" s="61">
        <v>94163.1</v>
      </c>
      <c r="E8" s="61"/>
      <c r="F8" s="61">
        <v>307487.98</v>
      </c>
      <c r="G8" s="61">
        <v>81283.18</v>
      </c>
      <c r="H8" s="61"/>
      <c r="I8" s="61">
        <v>37839.14</v>
      </c>
      <c r="J8" s="61">
        <v>66230.5</v>
      </c>
      <c r="K8" s="61">
        <v>187620</v>
      </c>
      <c r="L8" s="61">
        <v>150108.3</v>
      </c>
      <c r="M8" s="61">
        <v>131976.54</v>
      </c>
      <c r="N8" s="61">
        <v>63361.78</v>
      </c>
      <c r="O8" s="61"/>
      <c r="P8" s="61"/>
      <c r="Q8" s="61">
        <v>165104.75</v>
      </c>
      <c r="R8" s="61">
        <v>64197.53</v>
      </c>
      <c r="S8" s="61">
        <v>118662.53</v>
      </c>
      <c r="T8" s="61">
        <v>130672.05</v>
      </c>
      <c r="U8" s="61">
        <v>91980.75</v>
      </c>
      <c r="V8" s="62"/>
      <c r="W8" s="62">
        <f aca="true" t="shared" si="3" ref="W8:W36">SUM(B8:V8)</f>
        <v>2133145.8100000005</v>
      </c>
      <c r="X8" s="62">
        <v>1500000</v>
      </c>
      <c r="Y8" s="59">
        <f t="shared" si="2"/>
        <v>633145.8100000005</v>
      </c>
      <c r="Z8" s="59">
        <f>Y8*100/X8</f>
        <v>42.209720666666705</v>
      </c>
    </row>
    <row r="9" spans="1:26" s="51" customFormat="1" ht="23.25">
      <c r="A9" s="60" t="s">
        <v>63</v>
      </c>
      <c r="B9" s="61">
        <v>0</v>
      </c>
      <c r="C9" s="61">
        <v>2592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/>
      <c r="V9" s="62"/>
      <c r="W9" s="62">
        <f>SUM(B9:V9)</f>
        <v>2592</v>
      </c>
      <c r="X9" s="62">
        <v>2000</v>
      </c>
      <c r="Y9" s="59">
        <f t="shared" si="2"/>
        <v>592</v>
      </c>
      <c r="Z9" s="59">
        <f aca="true" t="shared" si="4" ref="Z9:Z35">Y9*100/X9</f>
        <v>29.6</v>
      </c>
    </row>
    <row r="10" spans="1:26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>
        <f t="shared" si="3"/>
        <v>0</v>
      </c>
      <c r="X10" s="64">
        <v>0</v>
      </c>
      <c r="Y10" s="65">
        <f t="shared" si="2"/>
        <v>0</v>
      </c>
      <c r="Z10" s="65">
        <v>0</v>
      </c>
    </row>
    <row r="11" spans="1:26" s="51" customFormat="1" ht="23.25">
      <c r="A11" s="52" t="s">
        <v>65</v>
      </c>
      <c r="B11" s="53">
        <v>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>
        <f t="shared" si="3"/>
        <v>0</v>
      </c>
      <c r="X11" s="53">
        <f>SUM(C11:V11)</f>
        <v>0</v>
      </c>
      <c r="Y11" s="66">
        <f t="shared" si="2"/>
        <v>0</v>
      </c>
      <c r="Z11" s="66">
        <v>0</v>
      </c>
    </row>
    <row r="12" spans="1:26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135242.27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V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 t="shared" si="6"/>
        <v>0</v>
      </c>
      <c r="W12" s="53">
        <f t="shared" si="3"/>
        <v>135242.27</v>
      </c>
      <c r="X12" s="53">
        <f>SUM(X13:X16)</f>
        <v>87000</v>
      </c>
      <c r="Y12" s="66">
        <f t="shared" si="2"/>
        <v>48242.26999999999</v>
      </c>
      <c r="Z12" s="50">
        <f t="shared" si="4"/>
        <v>55.450885057471254</v>
      </c>
    </row>
    <row r="13" spans="1:26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58">
        <f t="shared" si="3"/>
        <v>0</v>
      </c>
      <c r="X13" s="58">
        <f>SUM(C13:V13)</f>
        <v>0</v>
      </c>
      <c r="Y13" s="59">
        <f t="shared" si="2"/>
        <v>0</v>
      </c>
      <c r="Z13" s="59">
        <v>0</v>
      </c>
    </row>
    <row r="14" spans="1:26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2">
        <f t="shared" si="3"/>
        <v>0</v>
      </c>
      <c r="X14" s="62">
        <f>SUM(C14:V14)</f>
        <v>0</v>
      </c>
      <c r="Y14" s="59">
        <f t="shared" si="2"/>
        <v>0</v>
      </c>
      <c r="Z14" s="59">
        <v>0</v>
      </c>
    </row>
    <row r="15" spans="1:26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135242.27</v>
      </c>
      <c r="M15" s="61"/>
      <c r="N15" s="61">
        <v>0</v>
      </c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2">
        <f t="shared" si="3"/>
        <v>135242.27</v>
      </c>
      <c r="X15" s="62">
        <v>87000</v>
      </c>
      <c r="Y15" s="59">
        <f t="shared" si="2"/>
        <v>48242.26999999999</v>
      </c>
      <c r="Z15" s="59">
        <f t="shared" si="4"/>
        <v>55.450885057471254</v>
      </c>
    </row>
    <row r="16" spans="1:26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4">
        <f t="shared" si="3"/>
        <v>0</v>
      </c>
      <c r="X16" s="64">
        <f>SUM(C16:V16)</f>
        <v>0</v>
      </c>
      <c r="Y16" s="65">
        <f t="shared" si="2"/>
        <v>0</v>
      </c>
      <c r="Z16" s="65">
        <v>0</v>
      </c>
    </row>
    <row r="17" spans="1:26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 t="shared" si="3"/>
        <v>0</v>
      </c>
      <c r="X17" s="53">
        <f>SUM(C17:V17)</f>
        <v>0</v>
      </c>
      <c r="Y17" s="66">
        <f t="shared" si="2"/>
        <v>0</v>
      </c>
      <c r="Z17" s="66">
        <v>0</v>
      </c>
    </row>
    <row r="18" spans="1:26" s="51" customFormat="1" ht="23.25">
      <c r="A18" s="48" t="s">
        <v>72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/>
      <c r="S18" s="53"/>
      <c r="T18" s="53"/>
      <c r="U18" s="53"/>
      <c r="V18" s="53"/>
      <c r="W18" s="53">
        <f t="shared" si="3"/>
        <v>0</v>
      </c>
      <c r="X18" s="53">
        <v>0</v>
      </c>
      <c r="Y18" s="66">
        <f t="shared" si="2"/>
        <v>0</v>
      </c>
      <c r="Z18" s="66">
        <f>X18-Y18</f>
        <v>0</v>
      </c>
    </row>
    <row r="19" spans="1:26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f t="shared" si="3"/>
        <v>0</v>
      </c>
      <c r="X19" s="53">
        <f>SUM(C19:V19)</f>
        <v>0</v>
      </c>
      <c r="Y19" s="66">
        <f t="shared" si="2"/>
        <v>0</v>
      </c>
      <c r="Z19" s="66">
        <v>0</v>
      </c>
    </row>
    <row r="20" spans="1:26" s="51" customFormat="1" ht="23.25">
      <c r="A20" s="48" t="s">
        <v>74</v>
      </c>
      <c r="B20" s="53">
        <f>0</f>
        <v>0</v>
      </c>
      <c r="C20" s="53">
        <f>0</f>
        <v>0</v>
      </c>
      <c r="D20" s="53">
        <f>0</f>
        <v>0</v>
      </c>
      <c r="E20" s="53">
        <f>0</f>
        <v>0</v>
      </c>
      <c r="F20" s="53">
        <f>0</f>
        <v>0</v>
      </c>
      <c r="G20" s="53">
        <f>0</f>
        <v>0</v>
      </c>
      <c r="H20" s="53">
        <f>0</f>
        <v>0</v>
      </c>
      <c r="I20" s="53">
        <f>0</f>
        <v>0</v>
      </c>
      <c r="J20" s="53">
        <f>0</f>
        <v>0</v>
      </c>
      <c r="K20" s="53">
        <f>0</f>
        <v>0</v>
      </c>
      <c r="L20" s="53">
        <f>0</f>
        <v>0</v>
      </c>
      <c r="M20" s="53">
        <f>0</f>
        <v>0</v>
      </c>
      <c r="N20" s="53">
        <f>0</f>
        <v>0</v>
      </c>
      <c r="O20" s="53"/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f t="shared" si="3"/>
        <v>0</v>
      </c>
      <c r="X20" s="53">
        <f>SUM(C20:V20)</f>
        <v>0</v>
      </c>
      <c r="Y20" s="66">
        <f t="shared" si="2"/>
        <v>0</v>
      </c>
      <c r="Z20" s="66">
        <v>0</v>
      </c>
    </row>
    <row r="21" spans="1:26" s="51" customFormat="1" ht="23.25">
      <c r="A21" s="48" t="s">
        <v>75</v>
      </c>
      <c r="B21" s="53">
        <v>0</v>
      </c>
      <c r="C21" s="53">
        <v>0</v>
      </c>
      <c r="D21" s="53">
        <v>6115.9</v>
      </c>
      <c r="E21" s="53"/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/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f t="shared" si="3"/>
        <v>6115.9</v>
      </c>
      <c r="X21" s="53">
        <v>4000</v>
      </c>
      <c r="Y21" s="66">
        <f t="shared" si="2"/>
        <v>2115.8999999999996</v>
      </c>
      <c r="Z21" s="66">
        <f t="shared" si="4"/>
        <v>52.897499999999994</v>
      </c>
    </row>
    <row r="22" spans="1:26" s="51" customFormat="1" ht="23.25">
      <c r="A22" s="48" t="s">
        <v>76</v>
      </c>
      <c r="B22" s="53">
        <v>0</v>
      </c>
      <c r="C22" s="53">
        <v>273.05</v>
      </c>
      <c r="D22" s="53">
        <v>0</v>
      </c>
      <c r="E22" s="53"/>
      <c r="F22" s="53">
        <v>0</v>
      </c>
      <c r="G22" s="53">
        <v>0</v>
      </c>
      <c r="H22" s="53">
        <v>0</v>
      </c>
      <c r="I22" s="53">
        <v>0</v>
      </c>
      <c r="J22" s="53">
        <v>613.73</v>
      </c>
      <c r="K22" s="53">
        <v>0</v>
      </c>
      <c r="L22" s="53"/>
      <c r="M22" s="53">
        <v>0</v>
      </c>
      <c r="N22" s="53">
        <v>0</v>
      </c>
      <c r="O22" s="53"/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f t="shared" si="3"/>
        <v>886.78</v>
      </c>
      <c r="X22" s="53">
        <v>0</v>
      </c>
      <c r="Y22" s="66">
        <f t="shared" si="2"/>
        <v>886.78</v>
      </c>
      <c r="Z22" s="66" t="e">
        <f t="shared" si="4"/>
        <v>#DIV/0!</v>
      </c>
    </row>
    <row r="23" spans="1:26" s="51" customFormat="1" ht="23.25">
      <c r="A23" s="98" t="s">
        <v>77</v>
      </c>
      <c r="B23" s="99">
        <v>0</v>
      </c>
      <c r="C23" s="99">
        <v>0</v>
      </c>
      <c r="D23" s="99">
        <v>0</v>
      </c>
      <c r="E23" s="99">
        <v>0</v>
      </c>
      <c r="F23" s="99">
        <v>17046</v>
      </c>
      <c r="G23" s="99">
        <v>0</v>
      </c>
      <c r="H23" s="99"/>
      <c r="I23" s="99">
        <v>0</v>
      </c>
      <c r="J23" s="99">
        <v>17560</v>
      </c>
      <c r="K23" s="99">
        <v>0</v>
      </c>
      <c r="L23" s="99"/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f t="shared" si="3"/>
        <v>34606</v>
      </c>
      <c r="X23" s="99">
        <v>33000</v>
      </c>
      <c r="Y23" s="100">
        <f t="shared" si="2"/>
        <v>1606</v>
      </c>
      <c r="Z23" s="100">
        <f t="shared" si="4"/>
        <v>4.866666666666666</v>
      </c>
    </row>
    <row r="24" spans="1:26" s="51" customFormat="1" ht="23.25">
      <c r="A24" s="107" t="s">
        <v>216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99">
        <f t="shared" si="3"/>
        <v>0</v>
      </c>
      <c r="X24" s="62"/>
      <c r="Y24" s="108"/>
      <c r="Z24" s="108"/>
    </row>
    <row r="25" spans="1:26" s="51" customFormat="1" ht="23.25">
      <c r="A25" s="104" t="s">
        <v>217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105">
        <f t="shared" si="3"/>
        <v>0</v>
      </c>
      <c r="X25" s="64"/>
      <c r="Y25" s="106"/>
      <c r="Z25" s="106"/>
    </row>
    <row r="26" spans="1:26" s="51" customFormat="1" ht="23.25">
      <c r="A26" s="48" t="s">
        <v>78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/>
      <c r="H26" s="53"/>
      <c r="I26" s="53">
        <v>0</v>
      </c>
      <c r="J26" s="53">
        <v>6127.35</v>
      </c>
      <c r="K26" s="53"/>
      <c r="L26" s="53"/>
      <c r="M26" s="53"/>
      <c r="N26" s="53"/>
      <c r="O26" s="53"/>
      <c r="P26" s="53">
        <v>0</v>
      </c>
      <c r="Q26" s="53">
        <v>0</v>
      </c>
      <c r="R26" s="53"/>
      <c r="S26" s="53"/>
      <c r="T26" s="53">
        <v>0</v>
      </c>
      <c r="U26" s="53"/>
      <c r="V26" s="53"/>
      <c r="W26" s="53">
        <f t="shared" si="3"/>
        <v>6127.35</v>
      </c>
      <c r="X26" s="53">
        <v>6000</v>
      </c>
      <c r="Y26" s="66">
        <f aca="true" t="shared" si="7" ref="Y26:Y36">W26-X26</f>
        <v>127.35000000000036</v>
      </c>
      <c r="Z26" s="66">
        <f t="shared" si="4"/>
        <v>2.1225000000000063</v>
      </c>
    </row>
    <row r="27" spans="1:26" s="51" customFormat="1" ht="23.25">
      <c r="A27" s="48" t="s">
        <v>79</v>
      </c>
      <c r="B27" s="53">
        <f aca="true" t="shared" si="8" ref="B27:V27">B28+B32+B33</f>
        <v>0</v>
      </c>
      <c r="C27" s="53">
        <f t="shared" si="8"/>
        <v>14000</v>
      </c>
      <c r="D27" s="53">
        <f t="shared" si="8"/>
        <v>7732.6</v>
      </c>
      <c r="E27" s="53">
        <f t="shared" si="8"/>
        <v>12470</v>
      </c>
      <c r="F27" s="53">
        <f t="shared" si="8"/>
        <v>18909.6</v>
      </c>
      <c r="G27" s="53">
        <f t="shared" si="8"/>
        <v>108800.4</v>
      </c>
      <c r="H27" s="53">
        <f t="shared" si="8"/>
        <v>12060</v>
      </c>
      <c r="I27" s="53">
        <f t="shared" si="8"/>
        <v>6090</v>
      </c>
      <c r="J27" s="53">
        <f t="shared" si="8"/>
        <v>12766</v>
      </c>
      <c r="K27" s="53">
        <f t="shared" si="8"/>
        <v>20540</v>
      </c>
      <c r="L27" s="53">
        <f t="shared" si="8"/>
        <v>6265</v>
      </c>
      <c r="M27" s="53">
        <f t="shared" si="8"/>
        <v>4690</v>
      </c>
      <c r="N27" s="53">
        <f t="shared" si="8"/>
        <v>12700</v>
      </c>
      <c r="O27" s="53">
        <f t="shared" si="8"/>
        <v>14852.3</v>
      </c>
      <c r="P27" s="53">
        <f t="shared" si="8"/>
        <v>6645</v>
      </c>
      <c r="Q27" s="53">
        <f t="shared" si="8"/>
        <v>17717.1</v>
      </c>
      <c r="R27" s="53">
        <f t="shared" si="8"/>
        <v>3595</v>
      </c>
      <c r="S27" s="53">
        <f t="shared" si="8"/>
        <v>31198</v>
      </c>
      <c r="T27" s="53">
        <f t="shared" si="8"/>
        <v>7830.7</v>
      </c>
      <c r="U27" s="53">
        <f t="shared" si="8"/>
        <v>0</v>
      </c>
      <c r="V27" s="53">
        <f t="shared" si="8"/>
        <v>0</v>
      </c>
      <c r="W27" s="53">
        <f t="shared" si="3"/>
        <v>318861.69999999995</v>
      </c>
      <c r="X27" s="53">
        <f>X28+X32+X33</f>
        <v>190100</v>
      </c>
      <c r="Y27" s="66">
        <f t="shared" si="7"/>
        <v>128761.69999999995</v>
      </c>
      <c r="Z27" s="50">
        <f t="shared" si="4"/>
        <v>67.73366649132034</v>
      </c>
    </row>
    <row r="28" spans="1:26" s="51" customFormat="1" ht="23.25">
      <c r="A28" s="69" t="s">
        <v>80</v>
      </c>
      <c r="B28" s="53">
        <f aca="true" t="shared" si="9" ref="B28:J28">SUM(B29:B31)</f>
        <v>0</v>
      </c>
      <c r="C28" s="53">
        <f t="shared" si="9"/>
        <v>11520</v>
      </c>
      <c r="D28" s="53">
        <f t="shared" si="9"/>
        <v>2660</v>
      </c>
      <c r="E28" s="53">
        <f t="shared" si="9"/>
        <v>2070</v>
      </c>
      <c r="F28" s="53">
        <f t="shared" si="9"/>
        <v>6010</v>
      </c>
      <c r="G28" s="53">
        <f t="shared" si="9"/>
        <v>2530</v>
      </c>
      <c r="H28" s="53">
        <f t="shared" si="9"/>
        <v>7160</v>
      </c>
      <c r="I28" s="53">
        <f t="shared" si="9"/>
        <v>4290</v>
      </c>
      <c r="J28" s="53">
        <f t="shared" si="9"/>
        <v>3410</v>
      </c>
      <c r="K28" s="53">
        <f>SUM(K29:K31)</f>
        <v>12930</v>
      </c>
      <c r="L28" s="53">
        <f>SUM(L29:L31)</f>
        <v>2790</v>
      </c>
      <c r="M28" s="53">
        <f>SUM(M29:M31)</f>
        <v>1090</v>
      </c>
      <c r="N28" s="53">
        <f>SUM(N29:N31)</f>
        <v>8500</v>
      </c>
      <c r="O28" s="53">
        <f>SUM(O29:O31)</f>
        <v>1620</v>
      </c>
      <c r="P28" s="53">
        <f aca="true" t="shared" si="10" ref="P28:V28">SUM(P29:P31)</f>
        <v>2820</v>
      </c>
      <c r="Q28" s="53">
        <f t="shared" si="10"/>
        <v>4780</v>
      </c>
      <c r="R28" s="53">
        <f t="shared" si="10"/>
        <v>2070</v>
      </c>
      <c r="S28" s="53">
        <f t="shared" si="10"/>
        <v>7580</v>
      </c>
      <c r="T28" s="53">
        <f t="shared" si="10"/>
        <v>550</v>
      </c>
      <c r="U28" s="53">
        <f t="shared" si="10"/>
        <v>0</v>
      </c>
      <c r="V28" s="53">
        <f t="shared" si="10"/>
        <v>0</v>
      </c>
      <c r="W28" s="53">
        <f t="shared" si="3"/>
        <v>84380</v>
      </c>
      <c r="X28" s="53">
        <f>SUM(X29:X31)</f>
        <v>60100</v>
      </c>
      <c r="Y28" s="66">
        <f t="shared" si="7"/>
        <v>24280</v>
      </c>
      <c r="Z28" s="50">
        <f t="shared" si="4"/>
        <v>40.39933444259567</v>
      </c>
    </row>
    <row r="29" spans="1:26" s="51" customFormat="1" ht="23.25">
      <c r="A29" s="55" t="s">
        <v>81</v>
      </c>
      <c r="B29" s="56">
        <v>0</v>
      </c>
      <c r="C29" s="56">
        <v>8800</v>
      </c>
      <c r="D29" s="56">
        <v>2000</v>
      </c>
      <c r="E29" s="56">
        <v>1800</v>
      </c>
      <c r="F29" s="56">
        <v>4800</v>
      </c>
      <c r="G29" s="56">
        <v>1800</v>
      </c>
      <c r="H29" s="56">
        <v>5800</v>
      </c>
      <c r="I29" s="56">
        <v>3400</v>
      </c>
      <c r="J29" s="56">
        <v>3000</v>
      </c>
      <c r="K29" s="56">
        <v>10200</v>
      </c>
      <c r="L29" s="56">
        <v>2000</v>
      </c>
      <c r="M29" s="56">
        <v>800</v>
      </c>
      <c r="N29" s="56">
        <v>6400</v>
      </c>
      <c r="O29" s="56">
        <v>1200</v>
      </c>
      <c r="P29" s="56">
        <v>2200</v>
      </c>
      <c r="Q29" s="56">
        <v>3800</v>
      </c>
      <c r="R29" s="56">
        <v>1800</v>
      </c>
      <c r="S29" s="56">
        <v>5800</v>
      </c>
      <c r="T29" s="56">
        <v>400</v>
      </c>
      <c r="U29" s="56">
        <v>0</v>
      </c>
      <c r="V29" s="56">
        <v>0</v>
      </c>
      <c r="W29" s="58">
        <f t="shared" si="3"/>
        <v>66000</v>
      </c>
      <c r="X29" s="58">
        <v>50000</v>
      </c>
      <c r="Y29" s="59">
        <f t="shared" si="7"/>
        <v>16000</v>
      </c>
      <c r="Z29" s="59">
        <f t="shared" si="4"/>
        <v>32</v>
      </c>
    </row>
    <row r="30" spans="1:26" s="51" customFormat="1" ht="23.25">
      <c r="A30" s="60" t="s">
        <v>82</v>
      </c>
      <c r="B30" s="61">
        <v>0</v>
      </c>
      <c r="C30" s="61">
        <v>2720</v>
      </c>
      <c r="D30" s="61">
        <v>660</v>
      </c>
      <c r="E30" s="61">
        <v>270</v>
      </c>
      <c r="F30" s="61">
        <v>1210</v>
      </c>
      <c r="G30" s="61">
        <v>730</v>
      </c>
      <c r="H30" s="61">
        <v>1360</v>
      </c>
      <c r="I30" s="61">
        <v>870</v>
      </c>
      <c r="J30" s="61">
        <v>410</v>
      </c>
      <c r="K30" s="61">
        <v>2690</v>
      </c>
      <c r="L30" s="61">
        <v>770</v>
      </c>
      <c r="M30" s="61">
        <v>290</v>
      </c>
      <c r="N30" s="61">
        <v>2100</v>
      </c>
      <c r="O30" s="61">
        <v>420</v>
      </c>
      <c r="P30" s="61">
        <v>620</v>
      </c>
      <c r="Q30" s="61">
        <v>980</v>
      </c>
      <c r="R30" s="61">
        <v>270</v>
      </c>
      <c r="S30" s="61">
        <v>1780</v>
      </c>
      <c r="T30" s="61">
        <v>150</v>
      </c>
      <c r="U30" s="61">
        <v>0</v>
      </c>
      <c r="V30" s="61">
        <v>0</v>
      </c>
      <c r="W30" s="62">
        <f t="shared" si="3"/>
        <v>18300</v>
      </c>
      <c r="X30" s="62">
        <v>10000</v>
      </c>
      <c r="Y30" s="59">
        <f t="shared" si="7"/>
        <v>8300</v>
      </c>
      <c r="Z30" s="59">
        <f t="shared" si="4"/>
        <v>83</v>
      </c>
    </row>
    <row r="31" spans="1:26" s="51" customFormat="1" ht="23.25">
      <c r="A31" s="63" t="s">
        <v>83</v>
      </c>
      <c r="B31" s="68">
        <v>0</v>
      </c>
      <c r="C31" s="68">
        <v>0</v>
      </c>
      <c r="D31" s="68">
        <v>0</v>
      </c>
      <c r="E31" s="68"/>
      <c r="F31" s="68"/>
      <c r="G31" s="68"/>
      <c r="H31" s="68"/>
      <c r="I31" s="68">
        <v>20</v>
      </c>
      <c r="J31" s="68"/>
      <c r="K31" s="68">
        <v>40</v>
      </c>
      <c r="L31" s="68">
        <v>20</v>
      </c>
      <c r="M31" s="68"/>
      <c r="N31" s="68"/>
      <c r="O31" s="68">
        <v>0</v>
      </c>
      <c r="P31" s="68">
        <v>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4">
        <f t="shared" si="3"/>
        <v>80</v>
      </c>
      <c r="X31" s="64">
        <v>100</v>
      </c>
      <c r="Y31" s="65">
        <f t="shared" si="7"/>
        <v>-20</v>
      </c>
      <c r="Z31" s="65">
        <f t="shared" si="4"/>
        <v>-20</v>
      </c>
    </row>
    <row r="32" spans="1:26" s="51" customFormat="1" ht="23.25">
      <c r="A32" s="70" t="s">
        <v>84</v>
      </c>
      <c r="B32" s="49">
        <v>0</v>
      </c>
      <c r="C32" s="49">
        <v>130</v>
      </c>
      <c r="D32" s="49">
        <v>0</v>
      </c>
      <c r="E32" s="49">
        <v>10400</v>
      </c>
      <c r="F32" s="49">
        <v>650</v>
      </c>
      <c r="G32" s="49">
        <v>98222</v>
      </c>
      <c r="H32" s="49">
        <v>1300</v>
      </c>
      <c r="I32" s="49">
        <v>0</v>
      </c>
      <c r="J32" s="49">
        <v>0</v>
      </c>
      <c r="K32" s="49">
        <v>260</v>
      </c>
      <c r="L32" s="49">
        <v>0</v>
      </c>
      <c r="M32" s="49">
        <v>0</v>
      </c>
      <c r="N32" s="49">
        <v>1300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53">
        <f t="shared" si="3"/>
        <v>112262</v>
      </c>
      <c r="X32" s="53">
        <v>10000</v>
      </c>
      <c r="Y32" s="66">
        <f t="shared" si="7"/>
        <v>102262</v>
      </c>
      <c r="Z32" s="50">
        <f t="shared" si="4"/>
        <v>1022.62</v>
      </c>
    </row>
    <row r="33" spans="1:26" s="51" customFormat="1" ht="23.25">
      <c r="A33" s="69" t="s">
        <v>85</v>
      </c>
      <c r="B33" s="53">
        <f>SUM(B34:B36)</f>
        <v>0</v>
      </c>
      <c r="C33" s="53">
        <f aca="true" t="shared" si="11" ref="C33:V33">SUM(C34:C36)</f>
        <v>2350</v>
      </c>
      <c r="D33" s="53">
        <f t="shared" si="11"/>
        <v>5072.6</v>
      </c>
      <c r="E33" s="53">
        <f t="shared" si="11"/>
        <v>0</v>
      </c>
      <c r="F33" s="53">
        <f t="shared" si="11"/>
        <v>12249.6</v>
      </c>
      <c r="G33" s="53">
        <f t="shared" si="11"/>
        <v>8048.4</v>
      </c>
      <c r="H33" s="53">
        <f t="shared" si="11"/>
        <v>3600</v>
      </c>
      <c r="I33" s="53">
        <f t="shared" si="11"/>
        <v>1800</v>
      </c>
      <c r="J33" s="53">
        <f t="shared" si="11"/>
        <v>9356</v>
      </c>
      <c r="K33" s="53">
        <f t="shared" si="11"/>
        <v>7350</v>
      </c>
      <c r="L33" s="53">
        <f t="shared" si="11"/>
        <v>3475</v>
      </c>
      <c r="M33" s="53">
        <f t="shared" si="11"/>
        <v>3600</v>
      </c>
      <c r="N33" s="53">
        <f t="shared" si="11"/>
        <v>2900</v>
      </c>
      <c r="O33" s="53">
        <f t="shared" si="11"/>
        <v>13232.3</v>
      </c>
      <c r="P33" s="53">
        <f t="shared" si="11"/>
        <v>3825</v>
      </c>
      <c r="Q33" s="53">
        <f t="shared" si="11"/>
        <v>12937.1</v>
      </c>
      <c r="R33" s="53">
        <f t="shared" si="11"/>
        <v>1525</v>
      </c>
      <c r="S33" s="53">
        <f t="shared" si="11"/>
        <v>23618</v>
      </c>
      <c r="T33" s="53">
        <f t="shared" si="11"/>
        <v>7280.7</v>
      </c>
      <c r="U33" s="53">
        <f t="shared" si="11"/>
        <v>0</v>
      </c>
      <c r="V33" s="53">
        <f t="shared" si="11"/>
        <v>0</v>
      </c>
      <c r="W33" s="53">
        <f t="shared" si="3"/>
        <v>122219.7</v>
      </c>
      <c r="X33" s="53">
        <f>SUM(X34:X36)</f>
        <v>120000</v>
      </c>
      <c r="Y33" s="66">
        <f t="shared" si="7"/>
        <v>2219.699999999997</v>
      </c>
      <c r="Z33" s="50">
        <f t="shared" si="4"/>
        <v>1.8497499999999976</v>
      </c>
    </row>
    <row r="34" spans="1:26" s="51" customFormat="1" ht="23.25">
      <c r="A34" s="55" t="s">
        <v>81</v>
      </c>
      <c r="B34" s="56">
        <v>0</v>
      </c>
      <c r="C34" s="56">
        <v>1350</v>
      </c>
      <c r="D34" s="56">
        <v>3150</v>
      </c>
      <c r="E34" s="56"/>
      <c r="F34" s="56"/>
      <c r="G34" s="56">
        <v>4500</v>
      </c>
      <c r="H34" s="56">
        <v>3400</v>
      </c>
      <c r="I34" s="56">
        <v>1800</v>
      </c>
      <c r="J34" s="56">
        <v>900</v>
      </c>
      <c r="K34" s="56">
        <v>4950</v>
      </c>
      <c r="L34" s="56">
        <v>2475</v>
      </c>
      <c r="M34" s="56">
        <v>3600</v>
      </c>
      <c r="N34" s="56">
        <v>2700</v>
      </c>
      <c r="O34" s="56">
        <v>8100</v>
      </c>
      <c r="P34" s="56">
        <v>2025</v>
      </c>
      <c r="Q34" s="56">
        <v>11250</v>
      </c>
      <c r="R34" s="56">
        <v>1125</v>
      </c>
      <c r="S34" s="56">
        <v>450</v>
      </c>
      <c r="T34" s="56">
        <v>1800</v>
      </c>
      <c r="U34" s="56">
        <v>0</v>
      </c>
      <c r="V34" s="56">
        <v>0</v>
      </c>
      <c r="W34" s="58">
        <f t="shared" si="3"/>
        <v>53575</v>
      </c>
      <c r="X34" s="58">
        <v>40000</v>
      </c>
      <c r="Y34" s="59">
        <f t="shared" si="7"/>
        <v>13575</v>
      </c>
      <c r="Z34" s="59">
        <f t="shared" si="4"/>
        <v>33.9375</v>
      </c>
    </row>
    <row r="35" spans="1:26" s="51" customFormat="1" ht="23.25">
      <c r="A35" s="60" t="s">
        <v>82</v>
      </c>
      <c r="B35" s="61">
        <v>0</v>
      </c>
      <c r="C35" s="61">
        <v>1000</v>
      </c>
      <c r="D35" s="61">
        <v>1922.6</v>
      </c>
      <c r="E35" s="61"/>
      <c r="F35" s="61">
        <v>12249.6</v>
      </c>
      <c r="G35" s="61">
        <v>3548.4</v>
      </c>
      <c r="H35" s="61">
        <v>200</v>
      </c>
      <c r="I35" s="61"/>
      <c r="J35" s="61">
        <v>8456</v>
      </c>
      <c r="K35" s="61">
        <v>2400</v>
      </c>
      <c r="L35" s="61">
        <v>1000</v>
      </c>
      <c r="M35" s="61"/>
      <c r="N35" s="61">
        <v>200</v>
      </c>
      <c r="O35" s="61">
        <v>5132.3</v>
      </c>
      <c r="P35" s="61">
        <v>1800</v>
      </c>
      <c r="Q35" s="61">
        <v>1687.1</v>
      </c>
      <c r="R35" s="61">
        <v>400</v>
      </c>
      <c r="S35" s="61">
        <v>23168</v>
      </c>
      <c r="T35" s="61">
        <v>5480.7</v>
      </c>
      <c r="U35" s="61">
        <v>0</v>
      </c>
      <c r="V35" s="61"/>
      <c r="W35" s="62">
        <f t="shared" si="3"/>
        <v>68644.7</v>
      </c>
      <c r="X35" s="62">
        <v>75000</v>
      </c>
      <c r="Y35" s="59">
        <f t="shared" si="7"/>
        <v>-6355.300000000003</v>
      </c>
      <c r="Z35" s="59">
        <f t="shared" si="4"/>
        <v>-8.473733333333337</v>
      </c>
    </row>
    <row r="36" spans="1:26" s="51" customFormat="1" ht="23.25">
      <c r="A36" s="71" t="s">
        <v>86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4">
        <f t="shared" si="3"/>
        <v>0</v>
      </c>
      <c r="X36" s="49">
        <v>5000</v>
      </c>
      <c r="Y36" s="59">
        <f t="shared" si="7"/>
        <v>-5000</v>
      </c>
      <c r="Z36" s="65">
        <f>Y36*100/X36</f>
        <v>-100</v>
      </c>
    </row>
    <row r="37" spans="1:26" s="51" customFormat="1" ht="24" thickBot="1">
      <c r="A37" s="72" t="s">
        <v>40</v>
      </c>
      <c r="B37" s="73">
        <f aca="true" t="shared" si="12" ref="B37:M37">SUM(B6+B11+B12+B17+B18+B19+B20+B21+B22+B23+B26+B27+B5+B4)</f>
        <v>0</v>
      </c>
      <c r="C37" s="73">
        <f t="shared" si="12"/>
        <v>459322.73</v>
      </c>
      <c r="D37" s="73">
        <f t="shared" si="12"/>
        <v>108011.6</v>
      </c>
      <c r="E37" s="73">
        <f t="shared" si="12"/>
        <v>23562470</v>
      </c>
      <c r="F37" s="73">
        <f t="shared" si="12"/>
        <v>23893443.580000002</v>
      </c>
      <c r="G37" s="73">
        <f t="shared" si="12"/>
        <v>190083.58</v>
      </c>
      <c r="H37" s="73">
        <f t="shared" si="12"/>
        <v>12060</v>
      </c>
      <c r="I37" s="73">
        <f t="shared" si="12"/>
        <v>19938969.14</v>
      </c>
      <c r="J37" s="73">
        <f t="shared" si="12"/>
        <v>103297.58</v>
      </c>
      <c r="K37" s="73">
        <f t="shared" si="12"/>
        <v>20103200</v>
      </c>
      <c r="L37" s="73">
        <f>SUM(L6+L11+L12+L17+L18+L19+L20+L21+L22+L23+L24+L25+L26+L27+L5+L4)</f>
        <v>291615.56999999995</v>
      </c>
      <c r="M37" s="73">
        <f t="shared" si="12"/>
        <v>136666.54</v>
      </c>
      <c r="N37" s="73">
        <f>SUM(N6+N11+N12+N17+N18+N19+N20+N21+N22+N23+N26+N27+N5+N4)</f>
        <v>10023581.78</v>
      </c>
      <c r="O37" s="73">
        <f>SUM(O6+O11+O12+O17+O18+O19+O20+O21+O22+O23+O26+O27+O5+O4)</f>
        <v>14852.3</v>
      </c>
      <c r="P37" s="73">
        <f aca="true" t="shared" si="13" ref="P37:V37">SUM(P6+P11+P12+P17+P18+P19+P20+P21+P22+P23+P26+P27+P5+P4)</f>
        <v>9954165</v>
      </c>
      <c r="Q37" s="73">
        <f t="shared" si="13"/>
        <v>182821.85</v>
      </c>
      <c r="R37" s="73">
        <f t="shared" si="13"/>
        <v>10015312.53</v>
      </c>
      <c r="S37" s="73">
        <f t="shared" si="13"/>
        <v>10097380.53</v>
      </c>
      <c r="T37" s="73">
        <f t="shared" si="13"/>
        <v>138502.75</v>
      </c>
      <c r="U37" s="73">
        <f t="shared" si="13"/>
        <v>10039500.75</v>
      </c>
      <c r="V37" s="73">
        <f t="shared" si="13"/>
        <v>0</v>
      </c>
      <c r="W37" s="73">
        <f>SUM(B37:V37)</f>
        <v>139265257.81</v>
      </c>
      <c r="X37" s="73">
        <f>SUM(X6+X11+X12+X17+X18+X19+X20+X21+X22+X23+X26+X27+X5+X4)</f>
        <v>171822100</v>
      </c>
      <c r="Y37" s="74">
        <f>SUM(W37-X37)</f>
        <v>-32556842.189999998</v>
      </c>
      <c r="Z37" s="74">
        <f>Y37*100/X37</f>
        <v>-18.947994576949064</v>
      </c>
    </row>
    <row r="38" spans="1:26" s="51" customFormat="1" ht="24" thickTop="1">
      <c r="A38" s="75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s="51" customFormat="1" ht="23.25">
      <c r="A39" s="114"/>
      <c r="B39" s="114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</sheetData>
  <sheetProtection/>
  <mergeCells count="3">
    <mergeCell ref="A1:J1"/>
    <mergeCell ref="A2:J2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39"/>
  <sheetViews>
    <sheetView zoomScale="89" zoomScaleNormal="89" zoomScalePageLayoutView="0" workbookViewId="0" topLeftCell="J1">
      <selection activeCell="T8" sqref="T8"/>
    </sheetView>
  </sheetViews>
  <sheetFormatPr defaultColWidth="9.140625" defaultRowHeight="15"/>
  <cols>
    <col min="1" max="1" width="26.421875" style="43" customWidth="1"/>
    <col min="2" max="2" width="12.8515625" style="43" customWidth="1"/>
    <col min="3" max="3" width="12.421875" style="43" customWidth="1"/>
    <col min="4" max="4" width="12.8515625" style="43" customWidth="1"/>
    <col min="5" max="5" width="11.57421875" style="43" customWidth="1"/>
    <col min="6" max="21" width="12.8515625" style="43" customWidth="1"/>
    <col min="22" max="22" width="14.00390625" style="43" customWidth="1"/>
    <col min="23" max="24" width="14.8515625" style="43" customWidth="1"/>
    <col min="25" max="25" width="17.00390625" style="43" customWidth="1"/>
    <col min="26" max="26" width="8.7109375" style="43" customWidth="1"/>
    <col min="27" max="16384" width="9.00390625" style="43" customWidth="1"/>
  </cols>
  <sheetData>
    <row r="1" spans="1:21" ht="30.75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30.75">
      <c r="A2" s="113" t="s">
        <v>302</v>
      </c>
      <c r="B2" s="113"/>
      <c r="C2" s="113"/>
      <c r="D2" s="113"/>
      <c r="E2" s="113"/>
      <c r="F2" s="113"/>
      <c r="G2" s="113"/>
      <c r="H2" s="113"/>
      <c r="I2" s="113"/>
      <c r="J2" s="113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 t="s">
        <v>53</v>
      </c>
      <c r="Z2" s="44"/>
    </row>
    <row r="3" spans="1:26" ht="24">
      <c r="A3" s="45" t="s">
        <v>54</v>
      </c>
      <c r="B3" s="46" t="s">
        <v>303</v>
      </c>
      <c r="C3" s="46" t="s">
        <v>304</v>
      </c>
      <c r="D3" s="46" t="s">
        <v>305</v>
      </c>
      <c r="E3" s="46" t="s">
        <v>306</v>
      </c>
      <c r="F3" s="46" t="s">
        <v>307</v>
      </c>
      <c r="G3" s="46" t="s">
        <v>308</v>
      </c>
      <c r="H3" s="46" t="s">
        <v>309</v>
      </c>
      <c r="I3" s="46" t="s">
        <v>310</v>
      </c>
      <c r="J3" s="46" t="s">
        <v>311</v>
      </c>
      <c r="K3" s="46" t="s">
        <v>312</v>
      </c>
      <c r="L3" s="46" t="s">
        <v>313</v>
      </c>
      <c r="M3" s="46" t="s">
        <v>314</v>
      </c>
      <c r="N3" s="46" t="s">
        <v>315</v>
      </c>
      <c r="O3" s="46" t="s">
        <v>316</v>
      </c>
      <c r="P3" s="46" t="s">
        <v>317</v>
      </c>
      <c r="Q3" s="46" t="s">
        <v>318</v>
      </c>
      <c r="R3" s="46" t="s">
        <v>319</v>
      </c>
      <c r="S3" s="46" t="s">
        <v>320</v>
      </c>
      <c r="T3" s="46" t="s">
        <v>321</v>
      </c>
      <c r="U3" s="46"/>
      <c r="V3" s="46"/>
      <c r="W3" s="46" t="s">
        <v>55</v>
      </c>
      <c r="X3" s="46" t="s">
        <v>56</v>
      </c>
      <c r="Y3" s="47" t="s">
        <v>57</v>
      </c>
      <c r="Z3" s="47" t="s">
        <v>6</v>
      </c>
    </row>
    <row r="4" spans="1:26" s="51" customFormat="1" ht="23.25">
      <c r="A4" s="48" t="s">
        <v>58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/>
      <c r="V4" s="49"/>
      <c r="W4" s="58">
        <f>SUM(B4:V4)</f>
        <v>0</v>
      </c>
      <c r="X4" s="49">
        <f>SUM(C4:V4)</f>
        <v>0</v>
      </c>
      <c r="Y4" s="50">
        <f>SUM(V4-X4)</f>
        <v>0</v>
      </c>
      <c r="Z4" s="50">
        <f>SUM(X4-Y4)</f>
        <v>0</v>
      </c>
    </row>
    <row r="5" spans="1:26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400</v>
      </c>
      <c r="Q5" s="53">
        <v>0</v>
      </c>
      <c r="R5" s="53">
        <v>0</v>
      </c>
      <c r="S5" s="53">
        <v>0</v>
      </c>
      <c r="T5" s="53">
        <v>0</v>
      </c>
      <c r="U5" s="53"/>
      <c r="V5" s="53"/>
      <c r="W5" s="58">
        <f>SUM(B5:V5)</f>
        <v>400</v>
      </c>
      <c r="X5" s="53">
        <v>0</v>
      </c>
      <c r="Y5" s="50">
        <f>SUM(V5-X5)</f>
        <v>0</v>
      </c>
      <c r="Z5" s="50" t="e">
        <f>Y5*100/X5</f>
        <v>#DIV/0!</v>
      </c>
    </row>
    <row r="6" spans="1:26" s="51" customFormat="1" ht="23.25">
      <c r="A6" s="48" t="s">
        <v>60</v>
      </c>
      <c r="B6" s="54">
        <f aca="true" t="shared" si="0" ref="B6:N6">SUM(B7:B10)</f>
        <v>35770808.78</v>
      </c>
      <c r="C6" s="54">
        <f t="shared" si="0"/>
        <v>37823037.76</v>
      </c>
      <c r="D6" s="54">
        <f t="shared" si="0"/>
        <v>95000</v>
      </c>
      <c r="E6" s="54">
        <f t="shared" si="0"/>
        <v>117474.77</v>
      </c>
      <c r="F6" s="54">
        <f t="shared" si="0"/>
        <v>20681.2</v>
      </c>
      <c r="G6" s="54">
        <f>SUM(G7:G10)</f>
        <v>260557.28</v>
      </c>
      <c r="H6" s="54">
        <f t="shared" si="0"/>
        <v>23638938.3</v>
      </c>
      <c r="I6" s="54">
        <f t="shared" si="0"/>
        <v>0</v>
      </c>
      <c r="J6" s="54">
        <f t="shared" si="0"/>
        <v>20093918.75</v>
      </c>
      <c r="K6" s="54">
        <f t="shared" si="0"/>
        <v>63361.78</v>
      </c>
      <c r="L6" s="54">
        <f t="shared" si="0"/>
        <v>104400</v>
      </c>
      <c r="M6" s="54">
        <f t="shared" si="0"/>
        <v>186299.02</v>
      </c>
      <c r="N6" s="54">
        <f t="shared" si="0"/>
        <v>9947520</v>
      </c>
      <c r="O6" s="54">
        <f>SUM(O7:O10)</f>
        <v>7529474.5</v>
      </c>
      <c r="P6" s="54">
        <f aca="true" t="shared" si="1" ref="P6:V6">SUM(P7:P10)</f>
        <v>14996091.78</v>
      </c>
      <c r="Q6" s="54">
        <f t="shared" si="1"/>
        <v>166340</v>
      </c>
      <c r="R6" s="54">
        <f t="shared" si="1"/>
        <v>2968.75</v>
      </c>
      <c r="S6" s="54">
        <f t="shared" si="1"/>
        <v>12543273.81</v>
      </c>
      <c r="T6" s="54">
        <f t="shared" si="1"/>
        <v>32970000</v>
      </c>
      <c r="U6" s="54">
        <f t="shared" si="1"/>
        <v>0</v>
      </c>
      <c r="V6" s="54">
        <f t="shared" si="1"/>
        <v>0</v>
      </c>
      <c r="W6" s="53">
        <f>SUM(B6:V6)</f>
        <v>196330146.48</v>
      </c>
      <c r="X6" s="53">
        <f>SUM(X7:X10)</f>
        <v>171501000</v>
      </c>
      <c r="Y6" s="59">
        <f aca="true" t="shared" si="2" ref="Y6:Y23">W6-X6</f>
        <v>24829146.47999999</v>
      </c>
      <c r="Z6" s="50">
        <f>Y6*100/X6</f>
        <v>14.477552014273964</v>
      </c>
    </row>
    <row r="7" spans="1:26" s="51" customFormat="1" ht="23.25">
      <c r="A7" s="55" t="s">
        <v>61</v>
      </c>
      <c r="B7" s="56">
        <v>35720640</v>
      </c>
      <c r="C7" s="56">
        <v>37680000</v>
      </c>
      <c r="D7" s="56"/>
      <c r="E7" s="56"/>
      <c r="F7" s="56"/>
      <c r="G7" s="56"/>
      <c r="H7" s="56">
        <v>23550000</v>
      </c>
      <c r="I7" s="56"/>
      <c r="J7" s="56">
        <v>19895040</v>
      </c>
      <c r="K7" s="56"/>
      <c r="L7" s="56"/>
      <c r="M7" s="56"/>
      <c r="N7" s="56">
        <v>9947520</v>
      </c>
      <c r="O7" s="56">
        <v>7460640</v>
      </c>
      <c r="P7" s="56">
        <v>14921280</v>
      </c>
      <c r="Q7" s="56"/>
      <c r="R7" s="56"/>
      <c r="S7" s="56">
        <v>12434400</v>
      </c>
      <c r="T7" s="56">
        <v>32970000</v>
      </c>
      <c r="U7" s="57"/>
      <c r="V7" s="58"/>
      <c r="W7" s="58">
        <f>SUM(B7:V7)</f>
        <v>194579520</v>
      </c>
      <c r="X7" s="58">
        <v>170000000</v>
      </c>
      <c r="Y7" s="59">
        <f t="shared" si="2"/>
        <v>24579520</v>
      </c>
      <c r="Z7" s="59">
        <f>Y7*100/X7</f>
        <v>14.458541176470588</v>
      </c>
    </row>
    <row r="8" spans="1:26" s="51" customFormat="1" ht="23.25">
      <c r="A8" s="60" t="s">
        <v>62</v>
      </c>
      <c r="B8" s="61">
        <v>50168.78</v>
      </c>
      <c r="C8" s="61">
        <v>139581.76</v>
      </c>
      <c r="D8" s="61">
        <v>95000</v>
      </c>
      <c r="E8" s="61">
        <v>117474.77</v>
      </c>
      <c r="F8" s="61">
        <v>20681.2</v>
      </c>
      <c r="G8" s="61">
        <v>260557.28</v>
      </c>
      <c r="H8" s="61">
        <v>88938.3</v>
      </c>
      <c r="I8" s="61"/>
      <c r="J8" s="61">
        <v>198878.75</v>
      </c>
      <c r="K8" s="61">
        <v>63361.78</v>
      </c>
      <c r="L8" s="61">
        <v>104400</v>
      </c>
      <c r="M8" s="61">
        <v>186299.02</v>
      </c>
      <c r="N8" s="61"/>
      <c r="O8" s="61">
        <v>68834.5</v>
      </c>
      <c r="P8" s="61">
        <v>74811.78</v>
      </c>
      <c r="Q8" s="61">
        <v>166340</v>
      </c>
      <c r="R8" s="61">
        <v>2968.75</v>
      </c>
      <c r="S8" s="61">
        <v>108873.81</v>
      </c>
      <c r="T8" s="61"/>
      <c r="U8" s="61"/>
      <c r="V8" s="62"/>
      <c r="W8" s="62">
        <f aca="true" t="shared" si="3" ref="W8:W36">SUM(B8:V8)</f>
        <v>1747170.4800000002</v>
      </c>
      <c r="X8" s="62">
        <v>1500000</v>
      </c>
      <c r="Y8" s="59">
        <f t="shared" si="2"/>
        <v>247170.4800000002</v>
      </c>
      <c r="Z8" s="59">
        <f>Y8*100/X8</f>
        <v>16.478032000000017</v>
      </c>
    </row>
    <row r="9" spans="1:26" s="51" customFormat="1" ht="23.25">
      <c r="A9" s="60" t="s">
        <v>63</v>
      </c>
      <c r="B9" s="61">
        <v>0</v>
      </c>
      <c r="C9" s="61">
        <v>3456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/>
      <c r="V9" s="62"/>
      <c r="W9" s="62">
        <f>SUM(B9:V9)</f>
        <v>3456</v>
      </c>
      <c r="X9" s="62">
        <v>1000</v>
      </c>
      <c r="Y9" s="59">
        <f t="shared" si="2"/>
        <v>2456</v>
      </c>
      <c r="Z9" s="59">
        <f aca="true" t="shared" si="4" ref="Z9:Z35">Y9*100/X9</f>
        <v>245.6</v>
      </c>
    </row>
    <row r="10" spans="1:26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>
        <f t="shared" si="3"/>
        <v>0</v>
      </c>
      <c r="X10" s="64">
        <v>0</v>
      </c>
      <c r="Y10" s="65">
        <f t="shared" si="2"/>
        <v>0</v>
      </c>
      <c r="Z10" s="65">
        <v>0</v>
      </c>
    </row>
    <row r="11" spans="1:26" s="51" customFormat="1" ht="23.25">
      <c r="A11" s="52" t="s">
        <v>65</v>
      </c>
      <c r="B11" s="53">
        <v>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>
        <f t="shared" si="3"/>
        <v>0</v>
      </c>
      <c r="X11" s="53">
        <f>SUM(C11:V11)</f>
        <v>0</v>
      </c>
      <c r="Y11" s="66">
        <f t="shared" si="2"/>
        <v>0</v>
      </c>
      <c r="Z11" s="66">
        <v>0</v>
      </c>
    </row>
    <row r="12" spans="1:26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139309.58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V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 t="shared" si="6"/>
        <v>0</v>
      </c>
      <c r="W12" s="53">
        <f t="shared" si="3"/>
        <v>139309.58</v>
      </c>
      <c r="X12" s="53">
        <f>SUM(X13:X16)</f>
        <v>87000</v>
      </c>
      <c r="Y12" s="66">
        <f t="shared" si="2"/>
        <v>52309.57999999999</v>
      </c>
      <c r="Z12" s="50">
        <f t="shared" si="4"/>
        <v>60.125954022988495</v>
      </c>
    </row>
    <row r="13" spans="1:26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58">
        <f t="shared" si="3"/>
        <v>0</v>
      </c>
      <c r="X13" s="58">
        <f>SUM(C13:V13)</f>
        <v>0</v>
      </c>
      <c r="Y13" s="59">
        <f t="shared" si="2"/>
        <v>0</v>
      </c>
      <c r="Z13" s="59">
        <v>0</v>
      </c>
    </row>
    <row r="14" spans="1:26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2">
        <f t="shared" si="3"/>
        <v>0</v>
      </c>
      <c r="X14" s="62">
        <f>SUM(C14:V14)</f>
        <v>0</v>
      </c>
      <c r="Y14" s="59">
        <f t="shared" si="2"/>
        <v>0</v>
      </c>
      <c r="Z14" s="59">
        <v>0</v>
      </c>
    </row>
    <row r="15" spans="1:26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>
        <v>139309.58</v>
      </c>
      <c r="M15" s="61"/>
      <c r="N15" s="61">
        <v>0</v>
      </c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2">
        <f t="shared" si="3"/>
        <v>139309.58</v>
      </c>
      <c r="X15" s="62">
        <v>87000</v>
      </c>
      <c r="Y15" s="59">
        <f t="shared" si="2"/>
        <v>52309.57999999999</v>
      </c>
      <c r="Z15" s="59">
        <f t="shared" si="4"/>
        <v>60.125954022988495</v>
      </c>
    </row>
    <row r="16" spans="1:26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4">
        <f t="shared" si="3"/>
        <v>0</v>
      </c>
      <c r="X16" s="64">
        <f>SUM(C16:V16)</f>
        <v>0</v>
      </c>
      <c r="Y16" s="65">
        <f t="shared" si="2"/>
        <v>0</v>
      </c>
      <c r="Z16" s="65">
        <v>0</v>
      </c>
    </row>
    <row r="17" spans="1:26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 t="shared" si="3"/>
        <v>0</v>
      </c>
      <c r="X17" s="53">
        <f>SUM(C17:V17)</f>
        <v>0</v>
      </c>
      <c r="Y17" s="66">
        <f t="shared" si="2"/>
        <v>0</v>
      </c>
      <c r="Z17" s="66">
        <v>0</v>
      </c>
    </row>
    <row r="18" spans="1:26" s="51" customFormat="1" ht="23.25">
      <c r="A18" s="48" t="s">
        <v>72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/>
      <c r="S18" s="53"/>
      <c r="T18" s="53"/>
      <c r="U18" s="53"/>
      <c r="V18" s="53"/>
      <c r="W18" s="53">
        <f t="shared" si="3"/>
        <v>0</v>
      </c>
      <c r="X18" s="53">
        <v>0</v>
      </c>
      <c r="Y18" s="66">
        <f t="shared" si="2"/>
        <v>0</v>
      </c>
      <c r="Z18" s="66">
        <f>X18-Y18</f>
        <v>0</v>
      </c>
    </row>
    <row r="19" spans="1:26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f t="shared" si="3"/>
        <v>0</v>
      </c>
      <c r="X19" s="53">
        <f>SUM(C19:V19)</f>
        <v>0</v>
      </c>
      <c r="Y19" s="66">
        <f t="shared" si="2"/>
        <v>0</v>
      </c>
      <c r="Z19" s="66">
        <v>0</v>
      </c>
    </row>
    <row r="20" spans="1:26" s="51" customFormat="1" ht="23.25">
      <c r="A20" s="48" t="s">
        <v>74</v>
      </c>
      <c r="B20" s="53">
        <f>0</f>
        <v>0</v>
      </c>
      <c r="C20" s="53">
        <f>0</f>
        <v>0</v>
      </c>
      <c r="D20" s="53">
        <f>0</f>
        <v>0</v>
      </c>
      <c r="E20" s="53">
        <f>0</f>
        <v>0</v>
      </c>
      <c r="F20" s="53">
        <f>0</f>
        <v>0</v>
      </c>
      <c r="G20" s="53">
        <f>0</f>
        <v>0</v>
      </c>
      <c r="H20" s="53">
        <f>0</f>
        <v>0</v>
      </c>
      <c r="I20" s="53">
        <f>0</f>
        <v>0</v>
      </c>
      <c r="J20" s="53">
        <f>0</f>
        <v>0</v>
      </c>
      <c r="K20" s="53">
        <f>0</f>
        <v>0</v>
      </c>
      <c r="L20" s="53">
        <f>0</f>
        <v>0</v>
      </c>
      <c r="M20" s="53">
        <f>0</f>
        <v>0</v>
      </c>
      <c r="N20" s="53">
        <f>0</f>
        <v>0</v>
      </c>
      <c r="O20" s="53"/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f t="shared" si="3"/>
        <v>0</v>
      </c>
      <c r="X20" s="53">
        <f>SUM(C20:V20)</f>
        <v>0</v>
      </c>
      <c r="Y20" s="66">
        <f t="shared" si="2"/>
        <v>0</v>
      </c>
      <c r="Z20" s="66">
        <v>0</v>
      </c>
    </row>
    <row r="21" spans="1:26" s="51" customFormat="1" ht="23.25">
      <c r="A21" s="48" t="s">
        <v>75</v>
      </c>
      <c r="B21" s="53">
        <v>0</v>
      </c>
      <c r="C21" s="53">
        <v>0</v>
      </c>
      <c r="D21" s="53"/>
      <c r="E21" s="53">
        <v>4732.73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/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f t="shared" si="3"/>
        <v>4732.73</v>
      </c>
      <c r="X21" s="53">
        <v>3500</v>
      </c>
      <c r="Y21" s="66">
        <f t="shared" si="2"/>
        <v>1232.7299999999996</v>
      </c>
      <c r="Z21" s="66">
        <f t="shared" si="4"/>
        <v>35.22085714285713</v>
      </c>
    </row>
    <row r="22" spans="1:26" s="51" customFormat="1" ht="23.25">
      <c r="A22" s="48" t="s">
        <v>76</v>
      </c>
      <c r="B22" s="53">
        <v>0</v>
      </c>
      <c r="C22" s="53"/>
      <c r="D22" s="53">
        <v>275.55</v>
      </c>
      <c r="E22" s="53"/>
      <c r="F22" s="53">
        <v>0</v>
      </c>
      <c r="G22" s="53">
        <v>0</v>
      </c>
      <c r="H22" s="53">
        <v>0</v>
      </c>
      <c r="I22" s="53">
        <v>175.35</v>
      </c>
      <c r="J22" s="53">
        <v>395.79</v>
      </c>
      <c r="K22" s="53">
        <v>0</v>
      </c>
      <c r="L22" s="53"/>
      <c r="M22" s="53">
        <v>0</v>
      </c>
      <c r="N22" s="53">
        <v>0</v>
      </c>
      <c r="O22" s="53"/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f t="shared" si="3"/>
        <v>846.69</v>
      </c>
      <c r="X22" s="53">
        <v>0</v>
      </c>
      <c r="Y22" s="66">
        <f t="shared" si="2"/>
        <v>846.69</v>
      </c>
      <c r="Z22" s="66" t="e">
        <f t="shared" si="4"/>
        <v>#DIV/0!</v>
      </c>
    </row>
    <row r="23" spans="1:26" s="51" customFormat="1" ht="23.25">
      <c r="A23" s="98" t="s">
        <v>77</v>
      </c>
      <c r="B23" s="99">
        <v>0</v>
      </c>
      <c r="C23" s="99">
        <v>0</v>
      </c>
      <c r="D23" s="99">
        <v>0</v>
      </c>
      <c r="E23" s="99">
        <v>0</v>
      </c>
      <c r="F23" s="99"/>
      <c r="G23" s="99">
        <v>17668</v>
      </c>
      <c r="H23" s="99"/>
      <c r="I23" s="99">
        <v>16100</v>
      </c>
      <c r="J23" s="99">
        <v>1510</v>
      </c>
      <c r="K23" s="99">
        <v>0</v>
      </c>
      <c r="L23" s="99"/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f t="shared" si="3"/>
        <v>35278</v>
      </c>
      <c r="X23" s="99">
        <v>33000</v>
      </c>
      <c r="Y23" s="100">
        <f t="shared" si="2"/>
        <v>2278</v>
      </c>
      <c r="Z23" s="100">
        <f t="shared" si="4"/>
        <v>6.903030303030303</v>
      </c>
    </row>
    <row r="24" spans="1:26" s="51" customFormat="1" ht="23.25">
      <c r="A24" s="107" t="s">
        <v>216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99">
        <f t="shared" si="3"/>
        <v>0</v>
      </c>
      <c r="X24" s="62"/>
      <c r="Y24" s="108"/>
      <c r="Z24" s="108"/>
    </row>
    <row r="25" spans="1:26" s="51" customFormat="1" ht="23.25">
      <c r="A25" s="104" t="s">
        <v>217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105">
        <f t="shared" si="3"/>
        <v>0</v>
      </c>
      <c r="X25" s="64"/>
      <c r="Y25" s="106"/>
      <c r="Z25" s="106"/>
    </row>
    <row r="26" spans="1:26" s="51" customFormat="1" ht="23.25">
      <c r="A26" s="48" t="s">
        <v>78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/>
      <c r="H26" s="53">
        <v>150</v>
      </c>
      <c r="I26" s="53">
        <v>0</v>
      </c>
      <c r="J26" s="53">
        <v>6018.69</v>
      </c>
      <c r="K26" s="53"/>
      <c r="L26" s="53"/>
      <c r="M26" s="53"/>
      <c r="N26" s="53"/>
      <c r="O26" s="53"/>
      <c r="P26" s="53">
        <v>0</v>
      </c>
      <c r="Q26" s="53">
        <v>0</v>
      </c>
      <c r="R26" s="53"/>
      <c r="S26" s="53"/>
      <c r="T26" s="53">
        <v>0</v>
      </c>
      <c r="U26" s="53"/>
      <c r="V26" s="53"/>
      <c r="W26" s="53">
        <f t="shared" si="3"/>
        <v>6168.69</v>
      </c>
      <c r="X26" s="53">
        <v>6000</v>
      </c>
      <c r="Y26" s="66">
        <f aca="true" t="shared" si="7" ref="Y26:Y36">W26-X26</f>
        <v>168.6899999999996</v>
      </c>
      <c r="Z26" s="66">
        <f t="shared" si="4"/>
        <v>2.8114999999999934</v>
      </c>
    </row>
    <row r="27" spans="1:26" s="51" customFormat="1" ht="23.25">
      <c r="A27" s="48" t="s">
        <v>79</v>
      </c>
      <c r="B27" s="53">
        <f aca="true" t="shared" si="8" ref="B27:V27">B28+B32+B33</f>
        <v>2960</v>
      </c>
      <c r="C27" s="53">
        <f t="shared" si="8"/>
        <v>71987</v>
      </c>
      <c r="D27" s="53">
        <f t="shared" si="8"/>
        <v>13075</v>
      </c>
      <c r="E27" s="53">
        <f t="shared" si="8"/>
        <v>13960</v>
      </c>
      <c r="F27" s="53">
        <f t="shared" si="8"/>
        <v>11676.5</v>
      </c>
      <c r="G27" s="53">
        <f t="shared" si="8"/>
        <v>20495</v>
      </c>
      <c r="H27" s="53">
        <f t="shared" si="8"/>
        <v>46905</v>
      </c>
      <c r="I27" s="53">
        <f t="shared" si="8"/>
        <v>3080</v>
      </c>
      <c r="J27" s="53">
        <f t="shared" si="8"/>
        <v>3770</v>
      </c>
      <c r="K27" s="53">
        <f t="shared" si="8"/>
        <v>13355</v>
      </c>
      <c r="L27" s="53">
        <f t="shared" si="8"/>
        <v>7090</v>
      </c>
      <c r="M27" s="53">
        <f t="shared" si="8"/>
        <v>9546.5</v>
      </c>
      <c r="N27" s="53">
        <f t="shared" si="8"/>
        <v>8655</v>
      </c>
      <c r="O27" s="53">
        <f t="shared" si="8"/>
        <v>5285</v>
      </c>
      <c r="P27" s="53">
        <f t="shared" si="8"/>
        <v>32732</v>
      </c>
      <c r="Q27" s="53">
        <f t="shared" si="8"/>
        <v>8680</v>
      </c>
      <c r="R27" s="53">
        <f t="shared" si="8"/>
        <v>7942.8</v>
      </c>
      <c r="S27" s="53">
        <f t="shared" si="8"/>
        <v>2450</v>
      </c>
      <c r="T27" s="53">
        <f t="shared" si="8"/>
        <v>0</v>
      </c>
      <c r="U27" s="53">
        <f t="shared" si="8"/>
        <v>0</v>
      </c>
      <c r="V27" s="53">
        <f t="shared" si="8"/>
        <v>0</v>
      </c>
      <c r="W27" s="53">
        <f t="shared" si="3"/>
        <v>283644.8</v>
      </c>
      <c r="X27" s="53">
        <f>X28+X32+X33</f>
        <v>170100</v>
      </c>
      <c r="Y27" s="66">
        <f t="shared" si="7"/>
        <v>113544.79999999999</v>
      </c>
      <c r="Z27" s="50">
        <f t="shared" si="4"/>
        <v>66.75179306290417</v>
      </c>
    </row>
    <row r="28" spans="1:26" s="51" customFormat="1" ht="23.25">
      <c r="A28" s="69" t="s">
        <v>80</v>
      </c>
      <c r="B28" s="53">
        <f aca="true" t="shared" si="9" ref="B28:J28">SUM(B29:B31)</f>
        <v>2960</v>
      </c>
      <c r="C28" s="53">
        <f t="shared" si="9"/>
        <v>1710</v>
      </c>
      <c r="D28" s="53">
        <f t="shared" si="9"/>
        <v>1000</v>
      </c>
      <c r="E28" s="53">
        <f t="shared" si="9"/>
        <v>11310</v>
      </c>
      <c r="F28" s="53">
        <f t="shared" si="9"/>
        <v>1720</v>
      </c>
      <c r="G28" s="53">
        <f t="shared" si="9"/>
        <v>1120</v>
      </c>
      <c r="H28" s="53">
        <f t="shared" si="9"/>
        <v>10280</v>
      </c>
      <c r="I28" s="53">
        <f t="shared" si="9"/>
        <v>2230</v>
      </c>
      <c r="J28" s="53">
        <f t="shared" si="9"/>
        <v>2190</v>
      </c>
      <c r="K28" s="53">
        <f>SUM(K29:K31)</f>
        <v>9130</v>
      </c>
      <c r="L28" s="53">
        <f>SUM(L29:L31)</f>
        <v>2180</v>
      </c>
      <c r="M28" s="53">
        <f>SUM(M29:M31)</f>
        <v>5240</v>
      </c>
      <c r="N28" s="53">
        <f>SUM(N29:N31)</f>
        <v>730</v>
      </c>
      <c r="O28" s="53">
        <f>SUM(O29:O31)</f>
        <v>4080</v>
      </c>
      <c r="P28" s="53">
        <f aca="true" t="shared" si="10" ref="P28:V28">SUM(P29:P31)</f>
        <v>1940</v>
      </c>
      <c r="Q28" s="53">
        <f t="shared" si="10"/>
        <v>6000</v>
      </c>
      <c r="R28" s="53">
        <f t="shared" si="10"/>
        <v>1000</v>
      </c>
      <c r="S28" s="53">
        <f t="shared" si="10"/>
        <v>0</v>
      </c>
      <c r="T28" s="53">
        <f t="shared" si="10"/>
        <v>0</v>
      </c>
      <c r="U28" s="53">
        <f t="shared" si="10"/>
        <v>0</v>
      </c>
      <c r="V28" s="53">
        <f t="shared" si="10"/>
        <v>0</v>
      </c>
      <c r="W28" s="53">
        <f t="shared" si="3"/>
        <v>64820</v>
      </c>
      <c r="X28" s="53">
        <f>SUM(X29:X31)</f>
        <v>40100</v>
      </c>
      <c r="Y28" s="66">
        <f t="shared" si="7"/>
        <v>24720</v>
      </c>
      <c r="Z28" s="50">
        <f t="shared" si="4"/>
        <v>61.64588528678304</v>
      </c>
    </row>
    <row r="29" spans="1:26" s="51" customFormat="1" ht="23.25">
      <c r="A29" s="55" t="s">
        <v>81</v>
      </c>
      <c r="B29" s="56">
        <v>2200</v>
      </c>
      <c r="C29" s="56">
        <v>1200</v>
      </c>
      <c r="D29" s="56">
        <v>800</v>
      </c>
      <c r="E29" s="56">
        <v>8800</v>
      </c>
      <c r="F29" s="56">
        <v>1200</v>
      </c>
      <c r="G29" s="56">
        <v>800</v>
      </c>
      <c r="H29" s="56">
        <v>7800</v>
      </c>
      <c r="I29" s="56">
        <v>1600</v>
      </c>
      <c r="J29" s="56">
        <v>1600</v>
      </c>
      <c r="K29" s="56">
        <v>6800</v>
      </c>
      <c r="L29" s="56">
        <v>1800</v>
      </c>
      <c r="M29" s="56">
        <v>4200</v>
      </c>
      <c r="N29" s="56">
        <v>600</v>
      </c>
      <c r="O29" s="56">
        <v>3800</v>
      </c>
      <c r="P29" s="56">
        <v>1800</v>
      </c>
      <c r="Q29" s="56">
        <v>4600</v>
      </c>
      <c r="R29" s="56">
        <v>800</v>
      </c>
      <c r="S29" s="56"/>
      <c r="T29" s="56"/>
      <c r="U29" s="56">
        <v>0</v>
      </c>
      <c r="V29" s="56">
        <v>0</v>
      </c>
      <c r="W29" s="58">
        <f t="shared" si="3"/>
        <v>50400</v>
      </c>
      <c r="X29" s="58">
        <v>30000</v>
      </c>
      <c r="Y29" s="59">
        <f t="shared" si="7"/>
        <v>20400</v>
      </c>
      <c r="Z29" s="59">
        <f t="shared" si="4"/>
        <v>68</v>
      </c>
    </row>
    <row r="30" spans="1:26" s="51" customFormat="1" ht="23.25">
      <c r="A30" s="60" t="s">
        <v>82</v>
      </c>
      <c r="B30" s="61">
        <v>740</v>
      </c>
      <c r="C30" s="61">
        <v>510</v>
      </c>
      <c r="D30" s="61">
        <v>200</v>
      </c>
      <c r="E30" s="61">
        <v>2510</v>
      </c>
      <c r="F30" s="61">
        <v>520</v>
      </c>
      <c r="G30" s="61">
        <v>320</v>
      </c>
      <c r="H30" s="61">
        <v>2480</v>
      </c>
      <c r="I30" s="61">
        <v>630</v>
      </c>
      <c r="J30" s="61">
        <v>590</v>
      </c>
      <c r="K30" s="61">
        <v>2330</v>
      </c>
      <c r="L30" s="61">
        <v>360</v>
      </c>
      <c r="M30" s="61">
        <v>1020</v>
      </c>
      <c r="N30" s="61">
        <v>130</v>
      </c>
      <c r="O30" s="61">
        <v>280</v>
      </c>
      <c r="P30" s="61">
        <v>140</v>
      </c>
      <c r="Q30" s="61">
        <v>1380</v>
      </c>
      <c r="R30" s="61">
        <v>200</v>
      </c>
      <c r="S30" s="61"/>
      <c r="T30" s="61"/>
      <c r="U30" s="61">
        <v>0</v>
      </c>
      <c r="V30" s="61">
        <v>0</v>
      </c>
      <c r="W30" s="62">
        <f t="shared" si="3"/>
        <v>14340</v>
      </c>
      <c r="X30" s="62">
        <v>10000</v>
      </c>
      <c r="Y30" s="59">
        <f t="shared" si="7"/>
        <v>4340</v>
      </c>
      <c r="Z30" s="59">
        <f t="shared" si="4"/>
        <v>43.4</v>
      </c>
    </row>
    <row r="31" spans="1:26" s="51" customFormat="1" ht="23.25">
      <c r="A31" s="63" t="s">
        <v>83</v>
      </c>
      <c r="B31" s="68">
        <v>20</v>
      </c>
      <c r="C31" s="68"/>
      <c r="D31" s="68"/>
      <c r="E31" s="68"/>
      <c r="F31" s="68"/>
      <c r="G31" s="68"/>
      <c r="H31" s="68"/>
      <c r="I31" s="68"/>
      <c r="J31" s="68"/>
      <c r="K31" s="68"/>
      <c r="L31" s="68">
        <v>20</v>
      </c>
      <c r="M31" s="68">
        <v>20</v>
      </c>
      <c r="N31" s="68"/>
      <c r="O31" s="68"/>
      <c r="P31" s="68"/>
      <c r="Q31" s="68">
        <v>20</v>
      </c>
      <c r="R31" s="68"/>
      <c r="S31" s="68"/>
      <c r="T31" s="68"/>
      <c r="U31" s="68">
        <v>0</v>
      </c>
      <c r="V31" s="68">
        <v>0</v>
      </c>
      <c r="W31" s="64">
        <f t="shared" si="3"/>
        <v>80</v>
      </c>
      <c r="X31" s="64">
        <v>100</v>
      </c>
      <c r="Y31" s="65">
        <f t="shared" si="7"/>
        <v>-20</v>
      </c>
      <c r="Z31" s="65">
        <f t="shared" si="4"/>
        <v>-20</v>
      </c>
    </row>
    <row r="32" spans="1:26" s="51" customFormat="1" ht="23.25">
      <c r="A32" s="70" t="s">
        <v>84</v>
      </c>
      <c r="B32" s="49">
        <v>0</v>
      </c>
      <c r="C32" s="49"/>
      <c r="D32" s="49">
        <v>10600</v>
      </c>
      <c r="E32" s="49"/>
      <c r="F32" s="49"/>
      <c r="G32" s="49"/>
      <c r="H32" s="49">
        <v>2080</v>
      </c>
      <c r="I32" s="49"/>
      <c r="J32" s="49">
        <v>130</v>
      </c>
      <c r="K32" s="49"/>
      <c r="L32" s="49">
        <v>1560</v>
      </c>
      <c r="M32" s="49"/>
      <c r="N32" s="49"/>
      <c r="O32" s="49">
        <v>130</v>
      </c>
      <c r="P32" s="49">
        <v>0</v>
      </c>
      <c r="Q32" s="49">
        <v>130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53">
        <f t="shared" si="3"/>
        <v>14630</v>
      </c>
      <c r="X32" s="53">
        <v>10000</v>
      </c>
      <c r="Y32" s="66">
        <f t="shared" si="7"/>
        <v>4630</v>
      </c>
      <c r="Z32" s="50">
        <f t="shared" si="4"/>
        <v>46.3</v>
      </c>
    </row>
    <row r="33" spans="1:26" s="51" customFormat="1" ht="23.25">
      <c r="A33" s="69" t="s">
        <v>85</v>
      </c>
      <c r="B33" s="53">
        <f>SUM(B34:B36)</f>
        <v>0</v>
      </c>
      <c r="C33" s="53">
        <f aca="true" t="shared" si="11" ref="C33:V33">SUM(C34:C36)</f>
        <v>70277</v>
      </c>
      <c r="D33" s="53">
        <f t="shared" si="11"/>
        <v>1475</v>
      </c>
      <c r="E33" s="53">
        <f t="shared" si="11"/>
        <v>2650</v>
      </c>
      <c r="F33" s="53">
        <f t="shared" si="11"/>
        <v>9956.5</v>
      </c>
      <c r="G33" s="53">
        <f t="shared" si="11"/>
        <v>19375</v>
      </c>
      <c r="H33" s="53">
        <f t="shared" si="11"/>
        <v>34545</v>
      </c>
      <c r="I33" s="53">
        <f t="shared" si="11"/>
        <v>850</v>
      </c>
      <c r="J33" s="53">
        <f t="shared" si="11"/>
        <v>1450</v>
      </c>
      <c r="K33" s="53">
        <f t="shared" si="11"/>
        <v>4225</v>
      </c>
      <c r="L33" s="53">
        <f t="shared" si="11"/>
        <v>3350</v>
      </c>
      <c r="M33" s="53">
        <f t="shared" si="11"/>
        <v>4306.5</v>
      </c>
      <c r="N33" s="53">
        <f t="shared" si="11"/>
        <v>7925</v>
      </c>
      <c r="O33" s="53">
        <f t="shared" si="11"/>
        <v>1075</v>
      </c>
      <c r="P33" s="53">
        <f t="shared" si="11"/>
        <v>30792</v>
      </c>
      <c r="Q33" s="53">
        <f t="shared" si="11"/>
        <v>2550</v>
      </c>
      <c r="R33" s="53">
        <f t="shared" si="11"/>
        <v>6942.8</v>
      </c>
      <c r="S33" s="53">
        <f t="shared" si="11"/>
        <v>2450</v>
      </c>
      <c r="T33" s="53">
        <f t="shared" si="11"/>
        <v>0</v>
      </c>
      <c r="U33" s="53">
        <f t="shared" si="11"/>
        <v>0</v>
      </c>
      <c r="V33" s="53">
        <f t="shared" si="11"/>
        <v>0</v>
      </c>
      <c r="W33" s="53">
        <f t="shared" si="3"/>
        <v>204194.8</v>
      </c>
      <c r="X33" s="53">
        <f>SUM(X34:X36)</f>
        <v>120000</v>
      </c>
      <c r="Y33" s="66">
        <f t="shared" si="7"/>
        <v>84194.79999999999</v>
      </c>
      <c r="Z33" s="50">
        <f t="shared" si="4"/>
        <v>70.16233333333332</v>
      </c>
    </row>
    <row r="34" spans="1:26" s="51" customFormat="1" ht="23.25">
      <c r="A34" s="55" t="s">
        <v>81</v>
      </c>
      <c r="B34" s="56">
        <v>0</v>
      </c>
      <c r="C34" s="56">
        <v>5625</v>
      </c>
      <c r="D34" s="56">
        <v>675</v>
      </c>
      <c r="E34" s="56">
        <v>2250</v>
      </c>
      <c r="F34" s="56">
        <v>4050</v>
      </c>
      <c r="G34" s="56">
        <v>3375</v>
      </c>
      <c r="H34" s="56">
        <v>450</v>
      </c>
      <c r="I34" s="56">
        <v>450</v>
      </c>
      <c r="J34" s="56">
        <v>450</v>
      </c>
      <c r="K34" s="56">
        <v>3825</v>
      </c>
      <c r="L34" s="56">
        <v>3150</v>
      </c>
      <c r="M34" s="56"/>
      <c r="N34" s="56">
        <v>6525</v>
      </c>
      <c r="O34" s="56">
        <v>675</v>
      </c>
      <c r="P34" s="56">
        <v>1125</v>
      </c>
      <c r="Q34" s="56">
        <v>1350</v>
      </c>
      <c r="R34" s="56">
        <v>1575</v>
      </c>
      <c r="S34" s="56">
        <v>2250</v>
      </c>
      <c r="T34" s="56"/>
      <c r="U34" s="56">
        <v>0</v>
      </c>
      <c r="V34" s="56">
        <v>0</v>
      </c>
      <c r="W34" s="58">
        <f t="shared" si="3"/>
        <v>37800</v>
      </c>
      <c r="X34" s="58">
        <v>40000</v>
      </c>
      <c r="Y34" s="59">
        <f t="shared" si="7"/>
        <v>-2200</v>
      </c>
      <c r="Z34" s="59">
        <f t="shared" si="4"/>
        <v>-5.5</v>
      </c>
    </row>
    <row r="35" spans="1:26" s="51" customFormat="1" ht="23.25">
      <c r="A35" s="60" t="s">
        <v>82</v>
      </c>
      <c r="B35" s="61">
        <v>0</v>
      </c>
      <c r="C35" s="61">
        <v>64652</v>
      </c>
      <c r="D35" s="61">
        <v>800</v>
      </c>
      <c r="E35" s="61">
        <v>400</v>
      </c>
      <c r="F35" s="61">
        <v>5906.5</v>
      </c>
      <c r="G35" s="61">
        <v>16000</v>
      </c>
      <c r="H35" s="61">
        <v>34095</v>
      </c>
      <c r="I35" s="61">
        <v>400</v>
      </c>
      <c r="J35" s="61">
        <v>1000</v>
      </c>
      <c r="K35" s="61">
        <v>400</v>
      </c>
      <c r="L35" s="61">
        <v>200</v>
      </c>
      <c r="M35" s="61">
        <v>4306.5</v>
      </c>
      <c r="N35" s="61">
        <v>1400</v>
      </c>
      <c r="O35" s="61">
        <v>400</v>
      </c>
      <c r="P35" s="61">
        <v>29667</v>
      </c>
      <c r="Q35" s="61">
        <v>1200</v>
      </c>
      <c r="R35" s="61">
        <v>5367.8</v>
      </c>
      <c r="S35" s="61">
        <v>200</v>
      </c>
      <c r="T35" s="61"/>
      <c r="U35" s="61">
        <v>0</v>
      </c>
      <c r="V35" s="61"/>
      <c r="W35" s="62">
        <f t="shared" si="3"/>
        <v>166394.8</v>
      </c>
      <c r="X35" s="62">
        <v>75000</v>
      </c>
      <c r="Y35" s="59">
        <f t="shared" si="7"/>
        <v>91394.79999999999</v>
      </c>
      <c r="Z35" s="59">
        <f t="shared" si="4"/>
        <v>121.85973333333331</v>
      </c>
    </row>
    <row r="36" spans="1:26" s="51" customFormat="1" ht="23.25">
      <c r="A36" s="71" t="s">
        <v>86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4">
        <f t="shared" si="3"/>
        <v>0</v>
      </c>
      <c r="X36" s="49">
        <v>5000</v>
      </c>
      <c r="Y36" s="59">
        <f t="shared" si="7"/>
        <v>-5000</v>
      </c>
      <c r="Z36" s="65">
        <f>Y36*100/X36</f>
        <v>-100</v>
      </c>
    </row>
    <row r="37" spans="1:26" s="51" customFormat="1" ht="24" thickBot="1">
      <c r="A37" s="72" t="s">
        <v>40</v>
      </c>
      <c r="B37" s="73">
        <f aca="true" t="shared" si="12" ref="B37:M37">SUM(B6+B11+B12+B17+B18+B19+B20+B21+B22+B23+B26+B27+B5+B4)</f>
        <v>35773768.78</v>
      </c>
      <c r="C37" s="73">
        <f t="shared" si="12"/>
        <v>37895024.76</v>
      </c>
      <c r="D37" s="73">
        <f t="shared" si="12"/>
        <v>108350.55</v>
      </c>
      <c r="E37" s="73">
        <f t="shared" si="12"/>
        <v>136167.5</v>
      </c>
      <c r="F37" s="73">
        <f t="shared" si="12"/>
        <v>32357.7</v>
      </c>
      <c r="G37" s="73">
        <f t="shared" si="12"/>
        <v>298720.28</v>
      </c>
      <c r="H37" s="73">
        <f t="shared" si="12"/>
        <v>23685993.3</v>
      </c>
      <c r="I37" s="73">
        <f t="shared" si="12"/>
        <v>19355.35</v>
      </c>
      <c r="J37" s="73">
        <f t="shared" si="12"/>
        <v>20105613.23</v>
      </c>
      <c r="K37" s="73">
        <f t="shared" si="12"/>
        <v>76716.78</v>
      </c>
      <c r="L37" s="73">
        <f>SUM(L6+L11+L12+L17+L18+L19+L20+L21+L22+L23+L24+L25+L26+L27+L5+L4)</f>
        <v>250799.58</v>
      </c>
      <c r="M37" s="73">
        <f t="shared" si="12"/>
        <v>195845.52</v>
      </c>
      <c r="N37" s="73">
        <f>SUM(N6+N11+N12+N17+N18+N19+N20+N21+N22+N23+N26+N27+N5+N4)</f>
        <v>9956175</v>
      </c>
      <c r="O37" s="73">
        <f>SUM(O6+O11+O12+O17+O18+O19+O20+O21+O22+O23+O26+O27+O5+O4)</f>
        <v>7534759.5</v>
      </c>
      <c r="P37" s="73">
        <f aca="true" t="shared" si="13" ref="P37:V37">SUM(P6+P11+P12+P17+P18+P19+P20+P21+P22+P23+P26+P27+P5+P4)</f>
        <v>15029223.78</v>
      </c>
      <c r="Q37" s="73">
        <f t="shared" si="13"/>
        <v>175020</v>
      </c>
      <c r="R37" s="73">
        <f t="shared" si="13"/>
        <v>10911.55</v>
      </c>
      <c r="S37" s="73">
        <f t="shared" si="13"/>
        <v>12545723.81</v>
      </c>
      <c r="T37" s="73">
        <f t="shared" si="13"/>
        <v>32970000</v>
      </c>
      <c r="U37" s="73">
        <f t="shared" si="13"/>
        <v>0</v>
      </c>
      <c r="V37" s="73">
        <f t="shared" si="13"/>
        <v>0</v>
      </c>
      <c r="W37" s="73">
        <f>SUM(B37:V37)</f>
        <v>196800526.97</v>
      </c>
      <c r="X37" s="73">
        <f>SUM(X6+X11+X12+X17+X18+X19+X20+X21+X22+X23+X26+X27+X5+X4)</f>
        <v>171800600</v>
      </c>
      <c r="Y37" s="74">
        <f>SUM(W37-X37)</f>
        <v>24999926.97</v>
      </c>
      <c r="Z37" s="74">
        <f>Y37*100/X37</f>
        <v>14.551711094140533</v>
      </c>
    </row>
    <row r="38" spans="1:26" s="51" customFormat="1" ht="24" thickTop="1">
      <c r="A38" s="75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s="51" customFormat="1" ht="23.25">
      <c r="A39" s="114"/>
      <c r="B39" s="114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</sheetData>
  <sheetProtection/>
  <mergeCells count="3">
    <mergeCell ref="A1:J1"/>
    <mergeCell ref="A2:J2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39"/>
  <sheetViews>
    <sheetView zoomScale="89" zoomScaleNormal="89" zoomScalePageLayoutView="0" workbookViewId="0" topLeftCell="A19">
      <selection activeCell="I9" sqref="I9"/>
    </sheetView>
  </sheetViews>
  <sheetFormatPr defaultColWidth="9.140625" defaultRowHeight="15"/>
  <cols>
    <col min="1" max="1" width="26.421875" style="43" customWidth="1"/>
    <col min="2" max="2" width="12.8515625" style="43" customWidth="1"/>
    <col min="3" max="3" width="12.421875" style="43" customWidth="1"/>
    <col min="4" max="4" width="12.8515625" style="43" customWidth="1"/>
    <col min="5" max="5" width="11.57421875" style="43" customWidth="1"/>
    <col min="6" max="22" width="12.8515625" style="43" customWidth="1"/>
    <col min="23" max="23" width="14.00390625" style="43" customWidth="1"/>
    <col min="24" max="25" width="14.8515625" style="43" customWidth="1"/>
    <col min="26" max="26" width="17.00390625" style="43" customWidth="1"/>
    <col min="27" max="27" width="8.7109375" style="43" customWidth="1"/>
    <col min="28" max="16384" width="9.00390625" style="43" customWidth="1"/>
  </cols>
  <sheetData>
    <row r="1" spans="1:22" ht="30.75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7" ht="30.75">
      <c r="A2" s="113" t="s">
        <v>323</v>
      </c>
      <c r="B2" s="113"/>
      <c r="C2" s="113"/>
      <c r="D2" s="113"/>
      <c r="E2" s="113"/>
      <c r="F2" s="113"/>
      <c r="G2" s="113"/>
      <c r="H2" s="113"/>
      <c r="I2" s="113"/>
      <c r="J2" s="113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44"/>
      <c r="X2" s="44"/>
      <c r="Y2" s="44"/>
      <c r="Z2" s="44" t="s">
        <v>53</v>
      </c>
      <c r="AA2" s="44"/>
    </row>
    <row r="3" spans="1:27" ht="24">
      <c r="A3" s="45" t="s">
        <v>54</v>
      </c>
      <c r="B3" s="46" t="s">
        <v>322</v>
      </c>
      <c r="C3" s="46" t="s">
        <v>324</v>
      </c>
      <c r="D3" s="46" t="s">
        <v>325</v>
      </c>
      <c r="E3" s="46" t="s">
        <v>326</v>
      </c>
      <c r="F3" s="46" t="s">
        <v>327</v>
      </c>
      <c r="G3" s="46" t="s">
        <v>328</v>
      </c>
      <c r="H3" s="46" t="s">
        <v>329</v>
      </c>
      <c r="I3" s="46" t="s">
        <v>330</v>
      </c>
      <c r="J3" s="46" t="s">
        <v>331</v>
      </c>
      <c r="K3" s="46" t="s">
        <v>332</v>
      </c>
      <c r="L3" s="46" t="s">
        <v>333</v>
      </c>
      <c r="M3" s="46" t="s">
        <v>334</v>
      </c>
      <c r="N3" s="46" t="s">
        <v>335</v>
      </c>
      <c r="O3" s="46" t="s">
        <v>336</v>
      </c>
      <c r="P3" s="46" t="s">
        <v>337</v>
      </c>
      <c r="Q3" s="46" t="s">
        <v>338</v>
      </c>
      <c r="R3" s="46" t="s">
        <v>339</v>
      </c>
      <c r="S3" s="46" t="s">
        <v>340</v>
      </c>
      <c r="T3" s="46" t="s">
        <v>341</v>
      </c>
      <c r="U3" s="46" t="s">
        <v>342</v>
      </c>
      <c r="V3" s="46" t="s">
        <v>343</v>
      </c>
      <c r="W3" s="46" t="s">
        <v>344</v>
      </c>
      <c r="X3" s="46" t="s">
        <v>55</v>
      </c>
      <c r="Y3" s="46" t="s">
        <v>56</v>
      </c>
      <c r="Z3" s="47" t="s">
        <v>57</v>
      </c>
      <c r="AA3" s="47" t="s">
        <v>6</v>
      </c>
    </row>
    <row r="4" spans="1:27" s="51" customFormat="1" ht="23.25">
      <c r="A4" s="48" t="s">
        <v>58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/>
      <c r="V4" s="49"/>
      <c r="W4" s="49"/>
      <c r="X4" s="58">
        <f>SUM(B4:W4)</f>
        <v>0</v>
      </c>
      <c r="Y4" s="49">
        <f>SUM(C4:W4)</f>
        <v>0</v>
      </c>
      <c r="Z4" s="50">
        <f>SUM(W4-Y4)</f>
        <v>0</v>
      </c>
      <c r="AA4" s="50">
        <f>SUM(Y4-Z4)</f>
        <v>0</v>
      </c>
    </row>
    <row r="5" spans="1:27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/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/>
      <c r="Q5" s="53">
        <v>0</v>
      </c>
      <c r="R5" s="53">
        <v>0</v>
      </c>
      <c r="S5" s="53">
        <v>0</v>
      </c>
      <c r="T5" s="53">
        <v>0</v>
      </c>
      <c r="U5" s="53"/>
      <c r="V5" s="53"/>
      <c r="W5" s="53"/>
      <c r="X5" s="58">
        <f>SUM(B5:W5)</f>
        <v>0</v>
      </c>
      <c r="Y5" s="53">
        <v>0</v>
      </c>
      <c r="Z5" s="50">
        <f>SUM(W5-Y5)</f>
        <v>0</v>
      </c>
      <c r="AA5" s="50" t="e">
        <f>Z5*100/Y5</f>
        <v>#DIV/0!</v>
      </c>
    </row>
    <row r="6" spans="1:27" s="51" customFormat="1" ht="23.25">
      <c r="A6" s="48" t="s">
        <v>60</v>
      </c>
      <c r="B6" s="54">
        <f aca="true" t="shared" si="0" ref="B6:N6">SUM(B7:B10)</f>
        <v>65174.28</v>
      </c>
      <c r="C6" s="54">
        <f t="shared" si="0"/>
        <v>37732847.04</v>
      </c>
      <c r="D6" s="54">
        <f t="shared" si="0"/>
        <v>110855.95</v>
      </c>
      <c r="E6" s="54">
        <f t="shared" si="0"/>
        <v>2592</v>
      </c>
      <c r="F6" s="54">
        <f t="shared" si="0"/>
        <v>37881337.53</v>
      </c>
      <c r="G6" s="54">
        <f>SUM(G7:G10)</f>
        <v>272925.89</v>
      </c>
      <c r="H6" s="54">
        <f t="shared" si="0"/>
        <v>0</v>
      </c>
      <c r="I6" s="54">
        <f t="shared" si="0"/>
        <v>37749299.28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0</v>
      </c>
      <c r="N6" s="54">
        <f t="shared" si="0"/>
        <v>0</v>
      </c>
      <c r="O6" s="54">
        <f>SUM(O7:O10)</f>
        <v>0</v>
      </c>
      <c r="P6" s="54">
        <f aca="true" t="shared" si="1" ref="P6:W6">SUM(P7:P10)</f>
        <v>0</v>
      </c>
      <c r="Q6" s="54">
        <f t="shared" si="1"/>
        <v>0</v>
      </c>
      <c r="R6" s="54">
        <f t="shared" si="1"/>
        <v>0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/>
      <c r="W6" s="54">
        <f t="shared" si="1"/>
        <v>0</v>
      </c>
      <c r="X6" s="53">
        <f>SUM(B6:W6)</f>
        <v>113815031.97000001</v>
      </c>
      <c r="Y6" s="53">
        <f>SUM(Y7:Y10)</f>
        <v>171501000</v>
      </c>
      <c r="Z6" s="59">
        <f aca="true" t="shared" si="2" ref="Z6:Z23">X6-Y6</f>
        <v>-57685968.02999999</v>
      </c>
      <c r="AA6" s="50">
        <f>Z6*100/Y6</f>
        <v>-33.63593683418755</v>
      </c>
    </row>
    <row r="7" spans="1:27" s="51" customFormat="1" ht="23.25">
      <c r="A7" s="55" t="s">
        <v>61</v>
      </c>
      <c r="B7" s="56"/>
      <c r="C7" s="56">
        <v>37680000</v>
      </c>
      <c r="D7" s="56"/>
      <c r="E7" s="56"/>
      <c r="F7" s="56">
        <v>37680000</v>
      </c>
      <c r="G7" s="56"/>
      <c r="H7" s="56"/>
      <c r="I7" s="56">
        <v>37680000</v>
      </c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7"/>
      <c r="V7" s="57"/>
      <c r="W7" s="58"/>
      <c r="X7" s="58">
        <f>SUM(B7:W7)</f>
        <v>113040000</v>
      </c>
      <c r="Y7" s="58">
        <v>170000000</v>
      </c>
      <c r="Z7" s="59">
        <f t="shared" si="2"/>
        <v>-56960000</v>
      </c>
      <c r="AA7" s="59">
        <f>Z7*100/Y7</f>
        <v>-33.50588235294118</v>
      </c>
    </row>
    <row r="8" spans="1:27" s="51" customFormat="1" ht="23.25">
      <c r="A8" s="60" t="s">
        <v>62</v>
      </c>
      <c r="B8" s="61">
        <v>65174.28</v>
      </c>
      <c r="C8" s="61">
        <v>52847.04</v>
      </c>
      <c r="D8" s="61">
        <v>110855.95</v>
      </c>
      <c r="E8" s="61"/>
      <c r="F8" s="61">
        <v>201337.53</v>
      </c>
      <c r="G8" s="61">
        <v>272925.89</v>
      </c>
      <c r="H8" s="61"/>
      <c r="I8" s="61">
        <v>69299.28</v>
      </c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2"/>
      <c r="X8" s="62">
        <f aca="true" t="shared" si="3" ref="X8:X36">SUM(B8:W8)</f>
        <v>772439.9700000001</v>
      </c>
      <c r="Y8" s="62">
        <v>1500000</v>
      </c>
      <c r="Z8" s="59">
        <f t="shared" si="2"/>
        <v>-727560.0299999999</v>
      </c>
      <c r="AA8" s="59">
        <f>Z8*100/Y8</f>
        <v>-48.50400199999999</v>
      </c>
    </row>
    <row r="9" spans="1:27" s="51" customFormat="1" ht="23.25">
      <c r="A9" s="60" t="s">
        <v>63</v>
      </c>
      <c r="B9" s="61"/>
      <c r="C9" s="61"/>
      <c r="D9" s="61"/>
      <c r="E9" s="61">
        <v>2592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2"/>
      <c r="X9" s="62">
        <f>SUM(B9:W9)</f>
        <v>2592</v>
      </c>
      <c r="Y9" s="62">
        <v>1000</v>
      </c>
      <c r="Z9" s="59">
        <f t="shared" si="2"/>
        <v>1592</v>
      </c>
      <c r="AA9" s="59">
        <f aca="true" t="shared" si="4" ref="AA9:AA35">Z9*100/Y9</f>
        <v>159.2</v>
      </c>
    </row>
    <row r="10" spans="1:27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57"/>
      <c r="W10" s="64"/>
      <c r="X10" s="64">
        <f t="shared" si="3"/>
        <v>0</v>
      </c>
      <c r="Y10" s="64">
        <v>0</v>
      </c>
      <c r="Z10" s="65">
        <f t="shared" si="2"/>
        <v>0</v>
      </c>
      <c r="AA10" s="65">
        <v>0</v>
      </c>
    </row>
    <row r="11" spans="1:27" s="51" customFormat="1" ht="23.25">
      <c r="A11" s="52" t="s">
        <v>65</v>
      </c>
      <c r="B11" s="53">
        <v>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/>
      <c r="X11" s="53">
        <f t="shared" si="3"/>
        <v>0</v>
      </c>
      <c r="Y11" s="53">
        <f>SUM(C11:W11)</f>
        <v>0</v>
      </c>
      <c r="Z11" s="66">
        <f t="shared" si="2"/>
        <v>0</v>
      </c>
      <c r="AA11" s="66">
        <v>0</v>
      </c>
    </row>
    <row r="12" spans="1:27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W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/>
      <c r="W12" s="53">
        <f t="shared" si="6"/>
        <v>0</v>
      </c>
      <c r="X12" s="53">
        <f t="shared" si="3"/>
        <v>0</v>
      </c>
      <c r="Y12" s="53">
        <f>SUM(Y13:Y16)</f>
        <v>87000</v>
      </c>
      <c r="Z12" s="66">
        <f t="shared" si="2"/>
        <v>-87000</v>
      </c>
      <c r="AA12" s="50">
        <f t="shared" si="4"/>
        <v>-100</v>
      </c>
    </row>
    <row r="13" spans="1:27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/>
      <c r="W13" s="61">
        <f>0</f>
        <v>0</v>
      </c>
      <c r="X13" s="58">
        <f t="shared" si="3"/>
        <v>0</v>
      </c>
      <c r="Y13" s="58">
        <f>SUM(C13:W13)</f>
        <v>0</v>
      </c>
      <c r="Z13" s="59">
        <f t="shared" si="2"/>
        <v>0</v>
      </c>
      <c r="AA13" s="59">
        <v>0</v>
      </c>
    </row>
    <row r="14" spans="1:27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/>
      <c r="W14" s="61">
        <f>0</f>
        <v>0</v>
      </c>
      <c r="X14" s="62">
        <f t="shared" si="3"/>
        <v>0</v>
      </c>
      <c r="Y14" s="62">
        <f>SUM(C14:W14)</f>
        <v>0</v>
      </c>
      <c r="Z14" s="59">
        <f t="shared" si="2"/>
        <v>0</v>
      </c>
      <c r="AA14" s="59">
        <v>0</v>
      </c>
    </row>
    <row r="15" spans="1:27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0</v>
      </c>
      <c r="K15" s="61">
        <v>0</v>
      </c>
      <c r="L15" s="61"/>
      <c r="M15" s="61"/>
      <c r="N15" s="61">
        <v>0</v>
      </c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1"/>
      <c r="X15" s="62">
        <f t="shared" si="3"/>
        <v>0</v>
      </c>
      <c r="Y15" s="62">
        <v>87000</v>
      </c>
      <c r="Z15" s="59">
        <f t="shared" si="2"/>
        <v>-87000</v>
      </c>
      <c r="AA15" s="59">
        <f t="shared" si="4"/>
        <v>-100</v>
      </c>
    </row>
    <row r="16" spans="1:27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/>
      <c r="W16" s="68">
        <f>0</f>
        <v>0</v>
      </c>
      <c r="X16" s="64">
        <f t="shared" si="3"/>
        <v>0</v>
      </c>
      <c r="Y16" s="64">
        <f>SUM(C16:W16)</f>
        <v>0</v>
      </c>
      <c r="Z16" s="65">
        <f t="shared" si="2"/>
        <v>0</v>
      </c>
      <c r="AA16" s="65">
        <v>0</v>
      </c>
    </row>
    <row r="17" spans="1:27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/>
      <c r="W17" s="53">
        <f>0</f>
        <v>0</v>
      </c>
      <c r="X17" s="53">
        <f t="shared" si="3"/>
        <v>0</v>
      </c>
      <c r="Y17" s="53">
        <f>SUM(C17:W17)</f>
        <v>0</v>
      </c>
      <c r="Z17" s="66">
        <f t="shared" si="2"/>
        <v>0</v>
      </c>
      <c r="AA17" s="66">
        <v>0</v>
      </c>
    </row>
    <row r="18" spans="1:27" s="51" customFormat="1" ht="23.25">
      <c r="A18" s="48" t="s">
        <v>72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/>
      <c r="S18" s="53"/>
      <c r="T18" s="53"/>
      <c r="U18" s="53"/>
      <c r="V18" s="53"/>
      <c r="W18" s="53"/>
      <c r="X18" s="53">
        <f t="shared" si="3"/>
        <v>0</v>
      </c>
      <c r="Y18" s="53">
        <v>0</v>
      </c>
      <c r="Z18" s="66">
        <f t="shared" si="2"/>
        <v>0</v>
      </c>
      <c r="AA18" s="66">
        <f>Y18-Z18</f>
        <v>0</v>
      </c>
    </row>
    <row r="19" spans="1:27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/>
      <c r="W19" s="53">
        <v>0</v>
      </c>
      <c r="X19" s="53">
        <f t="shared" si="3"/>
        <v>0</v>
      </c>
      <c r="Y19" s="53">
        <f>SUM(C19:W19)</f>
        <v>0</v>
      </c>
      <c r="Z19" s="66">
        <f t="shared" si="2"/>
        <v>0</v>
      </c>
      <c r="AA19" s="66">
        <v>0</v>
      </c>
    </row>
    <row r="20" spans="1:27" s="51" customFormat="1" ht="23.25">
      <c r="A20" s="48" t="s">
        <v>74</v>
      </c>
      <c r="B20" s="53">
        <f>0</f>
        <v>0</v>
      </c>
      <c r="C20" s="53">
        <f>0</f>
        <v>0</v>
      </c>
      <c r="D20" s="53">
        <f>0</f>
        <v>0</v>
      </c>
      <c r="E20" s="53">
        <f>0</f>
        <v>0</v>
      </c>
      <c r="F20" s="53">
        <f>0</f>
        <v>0</v>
      </c>
      <c r="G20" s="53">
        <f>0</f>
        <v>0</v>
      </c>
      <c r="H20" s="53">
        <f>0</f>
        <v>0</v>
      </c>
      <c r="I20" s="53">
        <f>0</f>
        <v>0</v>
      </c>
      <c r="J20" s="53">
        <f>0</f>
        <v>0</v>
      </c>
      <c r="K20" s="53">
        <f>0</f>
        <v>0</v>
      </c>
      <c r="L20" s="53">
        <f>0</f>
        <v>0</v>
      </c>
      <c r="M20" s="53">
        <f>0</f>
        <v>0</v>
      </c>
      <c r="N20" s="53">
        <f>0</f>
        <v>0</v>
      </c>
      <c r="O20" s="53"/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/>
      <c r="W20" s="53">
        <v>0</v>
      </c>
      <c r="X20" s="53">
        <f t="shared" si="3"/>
        <v>0</v>
      </c>
      <c r="Y20" s="53">
        <f>SUM(C20:W20)</f>
        <v>0</v>
      </c>
      <c r="Z20" s="66">
        <f t="shared" si="2"/>
        <v>0</v>
      </c>
      <c r="AA20" s="66">
        <v>0</v>
      </c>
    </row>
    <row r="21" spans="1:27" s="51" customFormat="1" ht="23.25">
      <c r="A21" s="48" t="s">
        <v>75</v>
      </c>
      <c r="B21" s="53">
        <v>0</v>
      </c>
      <c r="C21" s="53">
        <v>0</v>
      </c>
      <c r="D21" s="53"/>
      <c r="E21" s="53">
        <v>4618.71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/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/>
      <c r="W21" s="53">
        <v>0</v>
      </c>
      <c r="X21" s="53">
        <f t="shared" si="3"/>
        <v>4618.71</v>
      </c>
      <c r="Y21" s="53">
        <v>3500</v>
      </c>
      <c r="Z21" s="66">
        <f t="shared" si="2"/>
        <v>1118.71</v>
      </c>
      <c r="AA21" s="66">
        <f t="shared" si="4"/>
        <v>31.963142857142856</v>
      </c>
    </row>
    <row r="22" spans="1:27" s="51" customFormat="1" ht="23.25">
      <c r="A22" s="48" t="s">
        <v>76</v>
      </c>
      <c r="B22" s="53">
        <v>0</v>
      </c>
      <c r="C22" s="53">
        <v>258.02</v>
      </c>
      <c r="D22" s="53"/>
      <c r="E22" s="53"/>
      <c r="F22" s="53">
        <v>0</v>
      </c>
      <c r="G22" s="53">
        <v>0</v>
      </c>
      <c r="H22" s="53">
        <v>0</v>
      </c>
      <c r="I22" s="53"/>
      <c r="J22" s="53"/>
      <c r="K22" s="53">
        <v>0</v>
      </c>
      <c r="L22" s="53"/>
      <c r="M22" s="53">
        <v>0</v>
      </c>
      <c r="N22" s="53">
        <v>0</v>
      </c>
      <c r="O22" s="53"/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/>
      <c r="W22" s="53">
        <v>0</v>
      </c>
      <c r="X22" s="53">
        <f t="shared" si="3"/>
        <v>258.02</v>
      </c>
      <c r="Y22" s="53">
        <v>0</v>
      </c>
      <c r="Z22" s="66">
        <f t="shared" si="2"/>
        <v>258.02</v>
      </c>
      <c r="AA22" s="66" t="e">
        <f t="shared" si="4"/>
        <v>#DIV/0!</v>
      </c>
    </row>
    <row r="23" spans="1:27" s="51" customFormat="1" ht="23.25">
      <c r="A23" s="98" t="s">
        <v>77</v>
      </c>
      <c r="B23" s="99">
        <v>0</v>
      </c>
      <c r="C23" s="99">
        <v>0</v>
      </c>
      <c r="D23" s="99">
        <v>0</v>
      </c>
      <c r="E23" s="99">
        <v>0</v>
      </c>
      <c r="F23" s="99"/>
      <c r="G23" s="99"/>
      <c r="H23" s="99">
        <v>19971</v>
      </c>
      <c r="I23" s="99"/>
      <c r="J23" s="99"/>
      <c r="K23" s="99">
        <v>0</v>
      </c>
      <c r="L23" s="99"/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/>
      <c r="W23" s="99">
        <v>0</v>
      </c>
      <c r="X23" s="99">
        <f t="shared" si="3"/>
        <v>19971</v>
      </c>
      <c r="Y23" s="99">
        <v>33000</v>
      </c>
      <c r="Z23" s="100">
        <f t="shared" si="2"/>
        <v>-13029</v>
      </c>
      <c r="AA23" s="100">
        <f t="shared" si="4"/>
        <v>-39.481818181818184</v>
      </c>
    </row>
    <row r="24" spans="1:27" s="51" customFormat="1" ht="23.25">
      <c r="A24" s="107" t="s">
        <v>216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/>
      <c r="W24" s="62">
        <v>0</v>
      </c>
      <c r="X24" s="105">
        <f t="shared" si="3"/>
        <v>0</v>
      </c>
      <c r="Y24" s="105"/>
      <c r="Z24" s="108"/>
      <c r="AA24" s="108"/>
    </row>
    <row r="25" spans="1:27" s="51" customFormat="1" ht="23.25">
      <c r="A25" s="104" t="s">
        <v>217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/>
      <c r="W25" s="64">
        <v>0</v>
      </c>
      <c r="X25" s="105">
        <f t="shared" si="3"/>
        <v>0</v>
      </c>
      <c r="Y25" s="64"/>
      <c r="Z25" s="106"/>
      <c r="AA25" s="106"/>
    </row>
    <row r="26" spans="1:27" s="51" customFormat="1" ht="23.25">
      <c r="A26" s="48" t="s">
        <v>78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/>
      <c r="H26" s="53"/>
      <c r="I26" s="53">
        <v>30</v>
      </c>
      <c r="J26" s="53"/>
      <c r="K26" s="53"/>
      <c r="L26" s="53"/>
      <c r="M26" s="53"/>
      <c r="N26" s="53"/>
      <c r="O26" s="53"/>
      <c r="P26" s="53">
        <v>0</v>
      </c>
      <c r="Q26" s="53">
        <v>0</v>
      </c>
      <c r="R26" s="53"/>
      <c r="S26" s="53"/>
      <c r="T26" s="53">
        <v>0</v>
      </c>
      <c r="U26" s="53"/>
      <c r="V26" s="53"/>
      <c r="W26" s="53"/>
      <c r="X26" s="53">
        <f t="shared" si="3"/>
        <v>30</v>
      </c>
      <c r="Y26" s="53">
        <v>6000</v>
      </c>
      <c r="Z26" s="66">
        <f aca="true" t="shared" si="7" ref="Z26:Z36">X26-Y26</f>
        <v>-5970</v>
      </c>
      <c r="AA26" s="66">
        <f t="shared" si="4"/>
        <v>-99.5</v>
      </c>
    </row>
    <row r="27" spans="1:27" s="51" customFormat="1" ht="23.25">
      <c r="A27" s="48" t="s">
        <v>79</v>
      </c>
      <c r="B27" s="53">
        <f aca="true" t="shared" si="8" ref="B27:W27">B28+B32+B33</f>
        <v>17633.2</v>
      </c>
      <c r="C27" s="53">
        <f t="shared" si="8"/>
        <v>2750</v>
      </c>
      <c r="D27" s="53">
        <f t="shared" si="8"/>
        <v>15675</v>
      </c>
      <c r="E27" s="53">
        <f t="shared" si="8"/>
        <v>7775</v>
      </c>
      <c r="F27" s="53">
        <f t="shared" si="8"/>
        <v>19942</v>
      </c>
      <c r="G27" s="53">
        <f t="shared" si="8"/>
        <v>15568.2</v>
      </c>
      <c r="H27" s="53">
        <f t="shared" si="8"/>
        <v>7385</v>
      </c>
      <c r="I27" s="53">
        <f t="shared" si="8"/>
        <v>9145</v>
      </c>
      <c r="J27" s="53">
        <f t="shared" si="8"/>
        <v>0</v>
      </c>
      <c r="K27" s="53">
        <f t="shared" si="8"/>
        <v>0</v>
      </c>
      <c r="L27" s="53">
        <f t="shared" si="8"/>
        <v>0</v>
      </c>
      <c r="M27" s="53">
        <f t="shared" si="8"/>
        <v>0</v>
      </c>
      <c r="N27" s="53">
        <f t="shared" si="8"/>
        <v>0</v>
      </c>
      <c r="O27" s="53">
        <f t="shared" si="8"/>
        <v>0</v>
      </c>
      <c r="P27" s="53">
        <f t="shared" si="8"/>
        <v>0</v>
      </c>
      <c r="Q27" s="53">
        <f t="shared" si="8"/>
        <v>0</v>
      </c>
      <c r="R27" s="53">
        <f t="shared" si="8"/>
        <v>0</v>
      </c>
      <c r="S27" s="53">
        <f t="shared" si="8"/>
        <v>0</v>
      </c>
      <c r="T27" s="53">
        <f t="shared" si="8"/>
        <v>0</v>
      </c>
      <c r="U27" s="53">
        <f t="shared" si="8"/>
        <v>0</v>
      </c>
      <c r="V27" s="53"/>
      <c r="W27" s="53">
        <f t="shared" si="8"/>
        <v>0</v>
      </c>
      <c r="X27" s="53">
        <f t="shared" si="3"/>
        <v>95873.4</v>
      </c>
      <c r="Y27" s="53">
        <f>Y28+Y32+Y33</f>
        <v>170100</v>
      </c>
      <c r="Z27" s="66">
        <f t="shared" si="7"/>
        <v>-74226.6</v>
      </c>
      <c r="AA27" s="50">
        <f t="shared" si="4"/>
        <v>-43.63703703703704</v>
      </c>
    </row>
    <row r="28" spans="1:27" s="51" customFormat="1" ht="23.25">
      <c r="A28" s="69" t="s">
        <v>80</v>
      </c>
      <c r="B28" s="53">
        <f aca="true" t="shared" si="9" ref="B28:J28">SUM(B29:B31)</f>
        <v>2950</v>
      </c>
      <c r="C28" s="53">
        <f t="shared" si="9"/>
        <v>1840</v>
      </c>
      <c r="D28" s="53">
        <f t="shared" si="9"/>
        <v>3400</v>
      </c>
      <c r="E28" s="53">
        <f t="shared" si="9"/>
        <v>900</v>
      </c>
      <c r="F28" s="53">
        <f t="shared" si="9"/>
        <v>2430</v>
      </c>
      <c r="G28" s="53">
        <f t="shared" si="9"/>
        <v>2160</v>
      </c>
      <c r="H28" s="53">
        <f t="shared" si="9"/>
        <v>3410</v>
      </c>
      <c r="I28" s="53">
        <f t="shared" si="9"/>
        <v>8020</v>
      </c>
      <c r="J28" s="53">
        <f t="shared" si="9"/>
        <v>0</v>
      </c>
      <c r="K28" s="53">
        <f>SUM(K29:K31)</f>
        <v>0</v>
      </c>
      <c r="L28" s="53">
        <f>SUM(L29:L31)</f>
        <v>0</v>
      </c>
      <c r="M28" s="53">
        <f>SUM(M29:M31)</f>
        <v>0</v>
      </c>
      <c r="N28" s="53">
        <f>SUM(N29:N31)</f>
        <v>0</v>
      </c>
      <c r="O28" s="53">
        <f>SUM(O29:O31)</f>
        <v>0</v>
      </c>
      <c r="P28" s="53">
        <f aca="true" t="shared" si="10" ref="P28:W28">SUM(P29:P31)</f>
        <v>0</v>
      </c>
      <c r="Q28" s="53">
        <f t="shared" si="10"/>
        <v>0</v>
      </c>
      <c r="R28" s="53">
        <f t="shared" si="10"/>
        <v>0</v>
      </c>
      <c r="S28" s="53">
        <f t="shared" si="10"/>
        <v>0</v>
      </c>
      <c r="T28" s="53">
        <f t="shared" si="10"/>
        <v>0</v>
      </c>
      <c r="U28" s="53">
        <f t="shared" si="10"/>
        <v>0</v>
      </c>
      <c r="V28" s="53"/>
      <c r="W28" s="53">
        <f t="shared" si="10"/>
        <v>0</v>
      </c>
      <c r="X28" s="53">
        <f t="shared" si="3"/>
        <v>25110</v>
      </c>
      <c r="Y28" s="53">
        <f>SUM(Y29:Y31)</f>
        <v>40100</v>
      </c>
      <c r="Z28" s="66">
        <f t="shared" si="7"/>
        <v>-14990</v>
      </c>
      <c r="AA28" s="50">
        <f t="shared" si="4"/>
        <v>-37.38154613466334</v>
      </c>
    </row>
    <row r="29" spans="1:27" s="51" customFormat="1" ht="23.25">
      <c r="A29" s="55" t="s">
        <v>81</v>
      </c>
      <c r="B29" s="56">
        <v>2400</v>
      </c>
      <c r="C29" s="56">
        <v>1600</v>
      </c>
      <c r="D29" s="56">
        <v>2600</v>
      </c>
      <c r="E29" s="56">
        <v>800</v>
      </c>
      <c r="F29" s="56">
        <v>2000</v>
      </c>
      <c r="G29" s="56">
        <v>1600</v>
      </c>
      <c r="H29" s="56">
        <v>3000</v>
      </c>
      <c r="I29" s="56">
        <v>6400</v>
      </c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>
        <v>0</v>
      </c>
      <c r="V29" s="56"/>
      <c r="W29" s="56">
        <v>0</v>
      </c>
      <c r="X29" s="58">
        <f t="shared" si="3"/>
        <v>20400</v>
      </c>
      <c r="Y29" s="58">
        <v>30000</v>
      </c>
      <c r="Z29" s="59">
        <f t="shared" si="7"/>
        <v>-9600</v>
      </c>
      <c r="AA29" s="59">
        <f t="shared" si="4"/>
        <v>-32</v>
      </c>
    </row>
    <row r="30" spans="1:27" s="51" customFormat="1" ht="23.25">
      <c r="A30" s="60" t="s">
        <v>82</v>
      </c>
      <c r="B30" s="61">
        <v>550</v>
      </c>
      <c r="C30" s="61">
        <v>240</v>
      </c>
      <c r="D30" s="61">
        <v>800</v>
      </c>
      <c r="E30" s="61">
        <v>100</v>
      </c>
      <c r="F30" s="61">
        <v>410</v>
      </c>
      <c r="G30" s="61">
        <v>560</v>
      </c>
      <c r="H30" s="61">
        <v>410</v>
      </c>
      <c r="I30" s="61">
        <v>1620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>
        <v>0</v>
      </c>
      <c r="V30" s="61"/>
      <c r="W30" s="61">
        <v>0</v>
      </c>
      <c r="X30" s="62">
        <f t="shared" si="3"/>
        <v>4690</v>
      </c>
      <c r="Y30" s="62">
        <v>10000</v>
      </c>
      <c r="Z30" s="59">
        <f t="shared" si="7"/>
        <v>-5310</v>
      </c>
      <c r="AA30" s="59">
        <f t="shared" si="4"/>
        <v>-53.1</v>
      </c>
    </row>
    <row r="31" spans="1:27" s="51" customFormat="1" ht="23.25">
      <c r="A31" s="63" t="s">
        <v>83</v>
      </c>
      <c r="B31" s="68"/>
      <c r="C31" s="68"/>
      <c r="D31" s="68"/>
      <c r="E31" s="68"/>
      <c r="F31" s="68">
        <v>20</v>
      </c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>
        <v>0</v>
      </c>
      <c r="V31" s="68"/>
      <c r="W31" s="68">
        <v>0</v>
      </c>
      <c r="X31" s="64">
        <f t="shared" si="3"/>
        <v>20</v>
      </c>
      <c r="Y31" s="64">
        <v>100</v>
      </c>
      <c r="Z31" s="65">
        <f t="shared" si="7"/>
        <v>-80</v>
      </c>
      <c r="AA31" s="65">
        <f t="shared" si="4"/>
        <v>-80</v>
      </c>
    </row>
    <row r="32" spans="1:27" s="51" customFormat="1" ht="23.25">
      <c r="A32" s="70" t="s">
        <v>84</v>
      </c>
      <c r="B32" s="49">
        <v>1300</v>
      </c>
      <c r="C32" s="49">
        <v>260</v>
      </c>
      <c r="D32" s="49">
        <v>9600</v>
      </c>
      <c r="E32" s="49"/>
      <c r="F32" s="49">
        <v>17512</v>
      </c>
      <c r="G32" s="49"/>
      <c r="H32" s="49"/>
      <c r="I32" s="49"/>
      <c r="J32" s="49"/>
      <c r="K32" s="49"/>
      <c r="L32" s="49"/>
      <c r="M32" s="49"/>
      <c r="N32" s="49"/>
      <c r="O32" s="49"/>
      <c r="P32" s="49">
        <v>0</v>
      </c>
      <c r="Q32" s="49"/>
      <c r="R32" s="49">
        <v>0</v>
      </c>
      <c r="S32" s="49">
        <v>0</v>
      </c>
      <c r="T32" s="49">
        <v>0</v>
      </c>
      <c r="U32" s="49">
        <v>0</v>
      </c>
      <c r="V32" s="49"/>
      <c r="W32" s="49">
        <v>0</v>
      </c>
      <c r="X32" s="53">
        <f t="shared" si="3"/>
        <v>28672</v>
      </c>
      <c r="Y32" s="53">
        <v>10000</v>
      </c>
      <c r="Z32" s="66">
        <f t="shared" si="7"/>
        <v>18672</v>
      </c>
      <c r="AA32" s="50">
        <f t="shared" si="4"/>
        <v>186.72</v>
      </c>
    </row>
    <row r="33" spans="1:27" s="51" customFormat="1" ht="23.25">
      <c r="A33" s="69" t="s">
        <v>85</v>
      </c>
      <c r="B33" s="53">
        <f>SUM(B34:B36)</f>
        <v>13383.2</v>
      </c>
      <c r="C33" s="53">
        <f aca="true" t="shared" si="11" ref="C33:W33">SUM(C34:C36)</f>
        <v>650</v>
      </c>
      <c r="D33" s="53">
        <f t="shared" si="11"/>
        <v>2675</v>
      </c>
      <c r="E33" s="53">
        <f t="shared" si="11"/>
        <v>6875</v>
      </c>
      <c r="F33" s="53">
        <f t="shared" si="11"/>
        <v>0</v>
      </c>
      <c r="G33" s="53">
        <f t="shared" si="11"/>
        <v>13408.2</v>
      </c>
      <c r="H33" s="53">
        <f t="shared" si="11"/>
        <v>3975</v>
      </c>
      <c r="I33" s="53">
        <f t="shared" si="11"/>
        <v>1125</v>
      </c>
      <c r="J33" s="53">
        <f t="shared" si="11"/>
        <v>0</v>
      </c>
      <c r="K33" s="53">
        <f t="shared" si="11"/>
        <v>0</v>
      </c>
      <c r="L33" s="53">
        <f t="shared" si="11"/>
        <v>0</v>
      </c>
      <c r="M33" s="53">
        <f t="shared" si="11"/>
        <v>0</v>
      </c>
      <c r="N33" s="53">
        <f t="shared" si="11"/>
        <v>0</v>
      </c>
      <c r="O33" s="53">
        <f t="shared" si="11"/>
        <v>0</v>
      </c>
      <c r="P33" s="53">
        <f t="shared" si="11"/>
        <v>0</v>
      </c>
      <c r="Q33" s="53">
        <f t="shared" si="11"/>
        <v>0</v>
      </c>
      <c r="R33" s="53">
        <f t="shared" si="11"/>
        <v>0</v>
      </c>
      <c r="S33" s="53">
        <f t="shared" si="11"/>
        <v>0</v>
      </c>
      <c r="T33" s="53">
        <f t="shared" si="11"/>
        <v>0</v>
      </c>
      <c r="U33" s="53">
        <f t="shared" si="11"/>
        <v>0</v>
      </c>
      <c r="V33" s="53"/>
      <c r="W33" s="53">
        <f t="shared" si="11"/>
        <v>0</v>
      </c>
      <c r="X33" s="53">
        <f t="shared" si="3"/>
        <v>42091.4</v>
      </c>
      <c r="Y33" s="53">
        <f>SUM(Y34:Y36)</f>
        <v>120000</v>
      </c>
      <c r="Z33" s="66">
        <f t="shared" si="7"/>
        <v>-77908.6</v>
      </c>
      <c r="AA33" s="50">
        <f t="shared" si="4"/>
        <v>-64.92383333333333</v>
      </c>
    </row>
    <row r="34" spans="1:27" s="51" customFormat="1" ht="23.25">
      <c r="A34" s="55" t="s">
        <v>81</v>
      </c>
      <c r="B34" s="56">
        <v>1125</v>
      </c>
      <c r="C34" s="56">
        <v>450</v>
      </c>
      <c r="D34" s="56">
        <v>2475</v>
      </c>
      <c r="E34" s="56">
        <v>6075</v>
      </c>
      <c r="F34" s="56"/>
      <c r="G34" s="56">
        <v>1350</v>
      </c>
      <c r="H34" s="56">
        <v>3375</v>
      </c>
      <c r="I34" s="56">
        <v>1125</v>
      </c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>
        <v>0</v>
      </c>
      <c r="V34" s="56"/>
      <c r="W34" s="56">
        <v>0</v>
      </c>
      <c r="X34" s="58">
        <f t="shared" si="3"/>
        <v>15975</v>
      </c>
      <c r="Y34" s="58">
        <v>40000</v>
      </c>
      <c r="Z34" s="59">
        <f t="shared" si="7"/>
        <v>-24025</v>
      </c>
      <c r="AA34" s="59">
        <f t="shared" si="4"/>
        <v>-60.0625</v>
      </c>
    </row>
    <row r="35" spans="1:27" s="51" customFormat="1" ht="23.25">
      <c r="A35" s="60" t="s">
        <v>82</v>
      </c>
      <c r="B35" s="61">
        <v>12258.2</v>
      </c>
      <c r="C35" s="61">
        <v>200</v>
      </c>
      <c r="D35" s="61">
        <v>200</v>
      </c>
      <c r="E35" s="61">
        <v>800</v>
      </c>
      <c r="F35" s="61"/>
      <c r="G35" s="61">
        <v>12058.2</v>
      </c>
      <c r="H35" s="61">
        <v>600</v>
      </c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>
        <v>0</v>
      </c>
      <c r="V35" s="61"/>
      <c r="W35" s="61"/>
      <c r="X35" s="62">
        <f t="shared" si="3"/>
        <v>26116.4</v>
      </c>
      <c r="Y35" s="62">
        <v>75000</v>
      </c>
      <c r="Z35" s="59">
        <f t="shared" si="7"/>
        <v>-48883.6</v>
      </c>
      <c r="AA35" s="59">
        <f t="shared" si="4"/>
        <v>-65.17813333333334</v>
      </c>
    </row>
    <row r="36" spans="1:27" s="51" customFormat="1" ht="23.25">
      <c r="A36" s="71" t="s">
        <v>86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/>
      <c r="W36" s="61">
        <v>0</v>
      </c>
      <c r="X36" s="64">
        <f t="shared" si="3"/>
        <v>0</v>
      </c>
      <c r="Y36" s="49">
        <v>5000</v>
      </c>
      <c r="Z36" s="59">
        <f t="shared" si="7"/>
        <v>-5000</v>
      </c>
      <c r="AA36" s="65">
        <f>Z36*100/Y36</f>
        <v>-100</v>
      </c>
    </row>
    <row r="37" spans="1:27" s="51" customFormat="1" ht="24" thickBot="1">
      <c r="A37" s="72" t="s">
        <v>40</v>
      </c>
      <c r="B37" s="73">
        <f aca="true" t="shared" si="12" ref="B37:M37">SUM(B6+B11+B12+B17+B18+B19+B20+B21+B22+B23+B26+B27+B5+B4)</f>
        <v>82807.48</v>
      </c>
      <c r="C37" s="73">
        <f t="shared" si="12"/>
        <v>37735855.06</v>
      </c>
      <c r="D37" s="73">
        <f t="shared" si="12"/>
        <v>126530.95</v>
      </c>
      <c r="E37" s="73">
        <f t="shared" si="12"/>
        <v>14985.71</v>
      </c>
      <c r="F37" s="73">
        <f t="shared" si="12"/>
        <v>37901279.53</v>
      </c>
      <c r="G37" s="73">
        <f t="shared" si="12"/>
        <v>288494.09</v>
      </c>
      <c r="H37" s="73">
        <f t="shared" si="12"/>
        <v>27356</v>
      </c>
      <c r="I37" s="73">
        <f t="shared" si="12"/>
        <v>37758474.28</v>
      </c>
      <c r="J37" s="73">
        <f t="shared" si="12"/>
        <v>0</v>
      </c>
      <c r="K37" s="73">
        <f t="shared" si="12"/>
        <v>0</v>
      </c>
      <c r="L37" s="73">
        <f>SUM(L6+L11+L12+L17+L18+L19+L20+L21+L22+L23+L24+L25+L26+L27+L5+L4)</f>
        <v>0</v>
      </c>
      <c r="M37" s="73">
        <f t="shared" si="12"/>
        <v>0</v>
      </c>
      <c r="N37" s="73">
        <f>SUM(N6+N11+N12+N17+N18+N19+N20+N21+N22+N23+N26+N27+N5+N4)</f>
        <v>0</v>
      </c>
      <c r="O37" s="73">
        <f>SUM(O6+O11+O12+O17+O18+O19+O20+O21+O22+O23+O26+O27+O5+O4)</f>
        <v>0</v>
      </c>
      <c r="P37" s="73">
        <f aca="true" t="shared" si="13" ref="P37:W37">SUM(P6+P11+P12+P17+P18+P19+P20+P21+P22+P23+P26+P27+P5+P4)</f>
        <v>0</v>
      </c>
      <c r="Q37" s="73">
        <f t="shared" si="13"/>
        <v>0</v>
      </c>
      <c r="R37" s="73">
        <f t="shared" si="13"/>
        <v>0</v>
      </c>
      <c r="S37" s="73">
        <f t="shared" si="13"/>
        <v>0</v>
      </c>
      <c r="T37" s="73">
        <f t="shared" si="13"/>
        <v>0</v>
      </c>
      <c r="U37" s="73">
        <f t="shared" si="13"/>
        <v>0</v>
      </c>
      <c r="V37" s="73"/>
      <c r="W37" s="73">
        <f t="shared" si="13"/>
        <v>0</v>
      </c>
      <c r="X37" s="73">
        <f>SUM(B37:W37)</f>
        <v>113935783.10000001</v>
      </c>
      <c r="Y37" s="73">
        <f>SUM(Y6+Y11+Y12+Y17+Y18+Y19+Y20+Y21+Y22+Y23+Y26+Y27+Y5+Y4)</f>
        <v>171800600</v>
      </c>
      <c r="Z37" s="74">
        <f>SUM(X37-Y37)</f>
        <v>-57864816.89999999</v>
      </c>
      <c r="AA37" s="74">
        <f>Z37*100/Y37</f>
        <v>-33.681382311819625</v>
      </c>
    </row>
    <row r="38" spans="1:27" s="51" customFormat="1" ht="24" thickTop="1">
      <c r="A38" s="75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</row>
    <row r="39" spans="1:27" s="51" customFormat="1" ht="23.25">
      <c r="A39" s="114"/>
      <c r="B39" s="114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</row>
  </sheetData>
  <sheetProtection/>
  <mergeCells count="3">
    <mergeCell ref="A1:J1"/>
    <mergeCell ref="A2:J2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7"/>
  <sheetViews>
    <sheetView zoomScale="89" zoomScaleNormal="89" zoomScalePageLayoutView="0" workbookViewId="0" topLeftCell="L1">
      <selection activeCell="Y6" sqref="Y6"/>
    </sheetView>
  </sheetViews>
  <sheetFormatPr defaultColWidth="9.140625" defaultRowHeight="15"/>
  <cols>
    <col min="1" max="1" width="26.421875" style="43" customWidth="1"/>
    <col min="2" max="21" width="12.8515625" style="43" customWidth="1"/>
    <col min="22" max="22" width="14.00390625" style="43" customWidth="1"/>
    <col min="23" max="24" width="14.8515625" style="43" customWidth="1"/>
    <col min="25" max="25" width="17.00390625" style="43" customWidth="1"/>
    <col min="26" max="26" width="8.7109375" style="43" customWidth="1"/>
    <col min="27" max="16384" width="9.00390625" style="43" customWidth="1"/>
  </cols>
  <sheetData>
    <row r="1" spans="1:21" ht="30.75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30.75">
      <c r="A2" s="113" t="s">
        <v>87</v>
      </c>
      <c r="B2" s="113"/>
      <c r="C2" s="113"/>
      <c r="D2" s="113"/>
      <c r="E2" s="113"/>
      <c r="F2" s="113"/>
      <c r="G2" s="113"/>
      <c r="H2" s="113"/>
      <c r="I2" s="113"/>
      <c r="J2" s="113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 t="s">
        <v>53</v>
      </c>
      <c r="Z2" s="44"/>
    </row>
    <row r="3" spans="1:26" ht="24">
      <c r="A3" s="45" t="s">
        <v>54</v>
      </c>
      <c r="B3" s="46" t="s">
        <v>88</v>
      </c>
      <c r="C3" s="46" t="s">
        <v>89</v>
      </c>
      <c r="D3" s="46" t="s">
        <v>90</v>
      </c>
      <c r="E3" s="46" t="s">
        <v>91</v>
      </c>
      <c r="F3" s="46" t="s">
        <v>92</v>
      </c>
      <c r="G3" s="46" t="s">
        <v>93</v>
      </c>
      <c r="H3" s="46" t="s">
        <v>94</v>
      </c>
      <c r="I3" s="46" t="s">
        <v>95</v>
      </c>
      <c r="J3" s="46" t="s">
        <v>96</v>
      </c>
      <c r="K3" s="46" t="s">
        <v>97</v>
      </c>
      <c r="L3" s="46" t="s">
        <v>98</v>
      </c>
      <c r="M3" s="46" t="s">
        <v>99</v>
      </c>
      <c r="N3" s="46" t="s">
        <v>100</v>
      </c>
      <c r="O3" s="46" t="s">
        <v>101</v>
      </c>
      <c r="P3" s="46" t="s">
        <v>102</v>
      </c>
      <c r="Q3" s="46" t="s">
        <v>103</v>
      </c>
      <c r="R3" s="46" t="s">
        <v>104</v>
      </c>
      <c r="S3" s="46" t="s">
        <v>105</v>
      </c>
      <c r="T3" s="46" t="s">
        <v>106</v>
      </c>
      <c r="U3" s="46" t="s">
        <v>107</v>
      </c>
      <c r="V3" s="46" t="s">
        <v>108</v>
      </c>
      <c r="W3" s="46" t="s">
        <v>55</v>
      </c>
      <c r="X3" s="46" t="s">
        <v>56</v>
      </c>
      <c r="Y3" s="47" t="s">
        <v>57</v>
      </c>
      <c r="Z3" s="47" t="s">
        <v>6</v>
      </c>
    </row>
    <row r="4" spans="1:26" s="51" customFormat="1" ht="23.25">
      <c r="A4" s="48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>
        <f>SUM(C4:V4)</f>
        <v>0</v>
      </c>
      <c r="Y4" s="50">
        <f>SUM(V4-X4)</f>
        <v>0</v>
      </c>
      <c r="Z4" s="50">
        <f>SUM(X4-Y4)</f>
        <v>0</v>
      </c>
    </row>
    <row r="5" spans="1:26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>
        <v>400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8">
        <f>SUM(B5:V5)</f>
        <v>400</v>
      </c>
      <c r="X5" s="53">
        <v>0</v>
      </c>
      <c r="Y5" s="50">
        <f>SUM(V5-X5)</f>
        <v>0</v>
      </c>
      <c r="Z5" s="50" t="e">
        <f>Y5*100/X5</f>
        <v>#DIV/0!</v>
      </c>
    </row>
    <row r="6" spans="1:26" s="51" customFormat="1" ht="23.25">
      <c r="A6" s="48" t="s">
        <v>60</v>
      </c>
      <c r="B6" s="54">
        <f aca="true" t="shared" si="0" ref="B6:N6">SUM(B7:B10)</f>
        <v>19895040</v>
      </c>
      <c r="C6" s="54">
        <f t="shared" si="0"/>
        <v>0</v>
      </c>
      <c r="D6" s="54">
        <f t="shared" si="0"/>
        <v>843.75</v>
      </c>
      <c r="E6" s="54">
        <f t="shared" si="0"/>
        <v>19895040</v>
      </c>
      <c r="F6" s="54">
        <f t="shared" si="0"/>
        <v>19895040</v>
      </c>
      <c r="G6" s="54">
        <f t="shared" si="0"/>
        <v>70461</v>
      </c>
      <c r="H6" s="54">
        <f t="shared" si="0"/>
        <v>19912274.37</v>
      </c>
      <c r="I6" s="54">
        <f t="shared" si="0"/>
        <v>63856.25</v>
      </c>
      <c r="J6" s="54">
        <f t="shared" si="0"/>
        <v>6631680</v>
      </c>
      <c r="K6" s="54">
        <f t="shared" si="0"/>
        <v>47249.25</v>
      </c>
      <c r="L6" s="54">
        <f t="shared" si="0"/>
        <v>20164</v>
      </c>
      <c r="M6" s="54">
        <f t="shared" si="0"/>
        <v>50943732</v>
      </c>
      <c r="N6" s="54">
        <f t="shared" si="0"/>
        <v>0</v>
      </c>
      <c r="O6" s="54">
        <f>SUM(O7:O10)</f>
        <v>37711600.75</v>
      </c>
      <c r="P6" s="54">
        <f aca="true" t="shared" si="1" ref="P6:V6">SUM(P7:P10)</f>
        <v>35912.25</v>
      </c>
      <c r="Q6" s="54">
        <f t="shared" si="1"/>
        <v>19895040</v>
      </c>
      <c r="R6" s="54">
        <f t="shared" si="1"/>
        <v>183327.5</v>
      </c>
      <c r="S6" s="54">
        <f t="shared" si="1"/>
        <v>19895040</v>
      </c>
      <c r="T6" s="54">
        <f t="shared" si="1"/>
        <v>137280.5</v>
      </c>
      <c r="U6" s="54">
        <f t="shared" si="1"/>
        <v>19986071.6</v>
      </c>
      <c r="V6" s="54">
        <f t="shared" si="1"/>
        <v>49513.25</v>
      </c>
      <c r="W6" s="53">
        <f>SUM(B6:V6)</f>
        <v>235269166.47</v>
      </c>
      <c r="X6" s="53">
        <f>SUM(X7:X10)</f>
        <v>161501500</v>
      </c>
      <c r="Y6" s="50">
        <f>SUM(W6-X6)</f>
        <v>73767666.47</v>
      </c>
      <c r="Z6" s="50">
        <f>Y6*100/X6</f>
        <v>45.67614942895267</v>
      </c>
    </row>
    <row r="7" spans="1:26" s="51" customFormat="1" ht="23.25">
      <c r="A7" s="55" t="s">
        <v>61</v>
      </c>
      <c r="B7" s="56">
        <v>19895040</v>
      </c>
      <c r="C7" s="56"/>
      <c r="D7" s="56"/>
      <c r="E7" s="56">
        <v>19895040</v>
      </c>
      <c r="F7" s="56">
        <v>19895040</v>
      </c>
      <c r="G7" s="56"/>
      <c r="H7" s="56">
        <v>19895040</v>
      </c>
      <c r="I7" s="56">
        <v>0</v>
      </c>
      <c r="J7" s="56">
        <v>6631680</v>
      </c>
      <c r="K7" s="56"/>
      <c r="L7" s="56"/>
      <c r="M7" s="56">
        <v>50943360</v>
      </c>
      <c r="N7" s="56"/>
      <c r="O7" s="56">
        <v>37680000</v>
      </c>
      <c r="P7" s="56"/>
      <c r="Q7" s="56">
        <v>19895040</v>
      </c>
      <c r="R7" s="56">
        <v>0</v>
      </c>
      <c r="S7" s="56">
        <v>19895040</v>
      </c>
      <c r="T7" s="56"/>
      <c r="U7" s="57">
        <v>19895040</v>
      </c>
      <c r="V7" s="58">
        <v>0</v>
      </c>
      <c r="W7" s="58">
        <f>SUM(B7:V7)</f>
        <v>234520320</v>
      </c>
      <c r="X7" s="58">
        <v>160000000</v>
      </c>
      <c r="Y7" s="59">
        <f>W7-X7</f>
        <v>74520320</v>
      </c>
      <c r="Z7" s="59">
        <f>Y7*100/X7</f>
        <v>46.5752</v>
      </c>
    </row>
    <row r="8" spans="1:26" s="51" customFormat="1" ht="23.25">
      <c r="A8" s="60" t="s">
        <v>62</v>
      </c>
      <c r="B8" s="61"/>
      <c r="C8" s="61"/>
      <c r="D8" s="61">
        <v>0</v>
      </c>
      <c r="E8" s="61"/>
      <c r="F8" s="61"/>
      <c r="G8" s="61">
        <v>70461</v>
      </c>
      <c r="H8" s="61">
        <v>17234.37</v>
      </c>
      <c r="I8" s="61">
        <v>63856.25</v>
      </c>
      <c r="J8" s="61"/>
      <c r="K8" s="61">
        <v>47249.25</v>
      </c>
      <c r="L8" s="61">
        <v>20164</v>
      </c>
      <c r="M8" s="61">
        <v>372</v>
      </c>
      <c r="N8" s="61"/>
      <c r="O8" s="61">
        <v>31600.75</v>
      </c>
      <c r="P8" s="61">
        <v>32456.25</v>
      </c>
      <c r="Q8" s="61"/>
      <c r="R8" s="61">
        <v>183327.5</v>
      </c>
      <c r="S8" s="61"/>
      <c r="T8" s="61">
        <v>137280.5</v>
      </c>
      <c r="U8" s="61">
        <v>91031.6</v>
      </c>
      <c r="V8" s="62">
        <v>49513.25</v>
      </c>
      <c r="W8" s="62">
        <f aca="true" t="shared" si="2" ref="W8:W34">SUM(B8:V8)</f>
        <v>744546.72</v>
      </c>
      <c r="X8" s="62">
        <v>1500000</v>
      </c>
      <c r="Y8" s="59">
        <f aca="true" t="shared" si="3" ref="Y8:Z34">W8-X8</f>
        <v>-755453.28</v>
      </c>
      <c r="Z8" s="59">
        <f>Y8*100/X8</f>
        <v>-50.363552</v>
      </c>
    </row>
    <row r="9" spans="1:26" s="51" customFormat="1" ht="23.25">
      <c r="A9" s="60" t="s">
        <v>63</v>
      </c>
      <c r="B9" s="61"/>
      <c r="C9" s="61"/>
      <c r="D9" s="61">
        <v>843.75</v>
      </c>
      <c r="E9" s="61"/>
      <c r="F9" s="61"/>
      <c r="G9" s="61"/>
      <c r="H9" s="61"/>
      <c r="I9" s="61">
        <v>0</v>
      </c>
      <c r="J9" s="61"/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3456</v>
      </c>
      <c r="Q9" s="61">
        <v>0</v>
      </c>
      <c r="R9" s="61">
        <v>0</v>
      </c>
      <c r="S9" s="61"/>
      <c r="T9" s="61"/>
      <c r="U9" s="61"/>
      <c r="V9" s="62">
        <v>0</v>
      </c>
      <c r="W9" s="62">
        <f t="shared" si="2"/>
        <v>4299.75</v>
      </c>
      <c r="X9" s="62">
        <v>1500</v>
      </c>
      <c r="Y9" s="59">
        <f t="shared" si="3"/>
        <v>2799.75</v>
      </c>
      <c r="Z9" s="59">
        <f aca="true" t="shared" si="4" ref="Z9:Z33">Y9*100/X9</f>
        <v>186.65</v>
      </c>
    </row>
    <row r="10" spans="1:26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>
        <f t="shared" si="2"/>
        <v>0</v>
      </c>
      <c r="X10" s="64">
        <v>0</v>
      </c>
      <c r="Y10" s="65">
        <f t="shared" si="3"/>
        <v>0</v>
      </c>
      <c r="Z10" s="65">
        <v>0</v>
      </c>
    </row>
    <row r="11" spans="1:26" s="51" customFormat="1" ht="23.25">
      <c r="A11" s="52" t="s">
        <v>65</v>
      </c>
      <c r="B11" s="53">
        <v>22000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>
        <f t="shared" si="2"/>
        <v>22000</v>
      </c>
      <c r="X11" s="53">
        <f>SUM(C11:V11)</f>
        <v>0</v>
      </c>
      <c r="Y11" s="66">
        <f t="shared" si="3"/>
        <v>22000</v>
      </c>
      <c r="Z11" s="66">
        <v>0</v>
      </c>
    </row>
    <row r="12" spans="1:26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88924.24</v>
      </c>
      <c r="O12" s="53">
        <f>SUM(O13:O16)</f>
        <v>0</v>
      </c>
      <c r="P12" s="53">
        <f aca="true" t="shared" si="6" ref="P12:V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 t="shared" si="6"/>
        <v>0</v>
      </c>
      <c r="W12" s="53">
        <f t="shared" si="2"/>
        <v>88924.24</v>
      </c>
      <c r="X12" s="53">
        <f>SUM(X13:X16)</f>
        <v>75000</v>
      </c>
      <c r="Y12" s="66">
        <f t="shared" si="3"/>
        <v>13924.240000000005</v>
      </c>
      <c r="Z12" s="50">
        <f t="shared" si="4"/>
        <v>18.56565333333334</v>
      </c>
    </row>
    <row r="13" spans="1:26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58">
        <f t="shared" si="2"/>
        <v>0</v>
      </c>
      <c r="X13" s="58">
        <f>SUM(C13:V13)</f>
        <v>0</v>
      </c>
      <c r="Y13" s="59">
        <f t="shared" si="3"/>
        <v>0</v>
      </c>
      <c r="Z13" s="59">
        <v>0</v>
      </c>
    </row>
    <row r="14" spans="1:26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2">
        <f t="shared" si="2"/>
        <v>0</v>
      </c>
      <c r="X14" s="62">
        <f>SUM(C14:V14)</f>
        <v>0</v>
      </c>
      <c r="Y14" s="59">
        <f t="shared" si="3"/>
        <v>0</v>
      </c>
      <c r="Z14" s="59">
        <v>0</v>
      </c>
    </row>
    <row r="15" spans="1:26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>
        <v>88924.24</v>
      </c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2">
        <f t="shared" si="2"/>
        <v>88924.24</v>
      </c>
      <c r="X15" s="62">
        <v>75000</v>
      </c>
      <c r="Y15" s="59">
        <f t="shared" si="3"/>
        <v>13924.240000000005</v>
      </c>
      <c r="Z15" s="59">
        <f t="shared" si="4"/>
        <v>18.56565333333334</v>
      </c>
    </row>
    <row r="16" spans="1:26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4">
        <f t="shared" si="2"/>
        <v>0</v>
      </c>
      <c r="X16" s="64">
        <f>SUM(C16:V16)</f>
        <v>0</v>
      </c>
      <c r="Y16" s="65">
        <f t="shared" si="3"/>
        <v>0</v>
      </c>
      <c r="Z16" s="65">
        <v>0</v>
      </c>
    </row>
    <row r="17" spans="1:26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 t="shared" si="2"/>
        <v>0</v>
      </c>
      <c r="X17" s="53">
        <f>SUM(C17:V17)</f>
        <v>0</v>
      </c>
      <c r="Y17" s="66">
        <f t="shared" si="3"/>
        <v>0</v>
      </c>
      <c r="Z17" s="66">
        <v>0</v>
      </c>
    </row>
    <row r="18" spans="1:26" s="51" customFormat="1" ht="23.25">
      <c r="A18" s="48" t="s">
        <v>72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>
        <f t="shared" si="2"/>
        <v>0</v>
      </c>
      <c r="X18" s="53">
        <v>0</v>
      </c>
      <c r="Y18" s="66">
        <f t="shared" si="3"/>
        <v>0</v>
      </c>
      <c r="Z18" s="66">
        <f t="shared" si="3"/>
        <v>0</v>
      </c>
    </row>
    <row r="19" spans="1:26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>
        <v>0</v>
      </c>
      <c r="U19" s="53">
        <f>0</f>
        <v>0</v>
      </c>
      <c r="V19" s="53">
        <f>0</f>
        <v>0</v>
      </c>
      <c r="W19" s="53">
        <f t="shared" si="2"/>
        <v>0</v>
      </c>
      <c r="X19" s="53">
        <f>SUM(C19:V19)</f>
        <v>0</v>
      </c>
      <c r="Y19" s="66">
        <f t="shared" si="3"/>
        <v>0</v>
      </c>
      <c r="Z19" s="66">
        <v>0</v>
      </c>
    </row>
    <row r="20" spans="1:26" s="51" customFormat="1" ht="23.25">
      <c r="A20" s="48" t="s">
        <v>74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 t="shared" si="2"/>
        <v>0</v>
      </c>
      <c r="X20" s="53">
        <f>SUM(C20:V20)</f>
        <v>0</v>
      </c>
      <c r="Y20" s="66">
        <f t="shared" si="3"/>
        <v>0</v>
      </c>
      <c r="Z20" s="66">
        <v>0</v>
      </c>
    </row>
    <row r="21" spans="1:26" s="51" customFormat="1" ht="23.25">
      <c r="A21" s="48" t="s">
        <v>75</v>
      </c>
      <c r="B21" s="53">
        <v>0</v>
      </c>
      <c r="C21" s="53">
        <v>0</v>
      </c>
      <c r="D21" s="53">
        <v>0</v>
      </c>
      <c r="E21" s="53"/>
      <c r="F21" s="53"/>
      <c r="G21" s="53">
        <v>0</v>
      </c>
      <c r="H21" s="53">
        <v>0</v>
      </c>
      <c r="I21" s="53">
        <v>0</v>
      </c>
      <c r="J21" s="53">
        <v>3648.61</v>
      </c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>
        <f t="shared" si="2"/>
        <v>3648.61</v>
      </c>
      <c r="X21" s="53">
        <v>3500</v>
      </c>
      <c r="Y21" s="66">
        <f t="shared" si="3"/>
        <v>148.61000000000013</v>
      </c>
      <c r="Z21" s="66">
        <f t="shared" si="4"/>
        <v>4.246000000000004</v>
      </c>
    </row>
    <row r="22" spans="1:26" s="51" customFormat="1" ht="23.25">
      <c r="A22" s="48" t="s">
        <v>76</v>
      </c>
      <c r="B22" s="53">
        <v>0</v>
      </c>
      <c r="C22" s="53"/>
      <c r="D22" s="53">
        <v>0</v>
      </c>
      <c r="E22" s="53"/>
      <c r="F22" s="53">
        <v>0</v>
      </c>
      <c r="G22" s="53"/>
      <c r="H22" s="53">
        <v>308.12</v>
      </c>
      <c r="I22" s="53">
        <v>0</v>
      </c>
      <c r="J22" s="53">
        <v>0</v>
      </c>
      <c r="K22" s="53">
        <v>290.58</v>
      </c>
      <c r="L22" s="53">
        <v>430.86</v>
      </c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>
        <f t="shared" si="2"/>
        <v>1029.56</v>
      </c>
      <c r="X22" s="53">
        <v>0</v>
      </c>
      <c r="Y22" s="66">
        <f t="shared" si="3"/>
        <v>1029.56</v>
      </c>
      <c r="Z22" s="66" t="e">
        <f t="shared" si="4"/>
        <v>#DIV/0!</v>
      </c>
    </row>
    <row r="23" spans="1:26" s="51" customFormat="1" ht="23.25">
      <c r="A23" s="48" t="s">
        <v>77</v>
      </c>
      <c r="B23" s="53">
        <v>0</v>
      </c>
      <c r="C23" s="53">
        <v>0</v>
      </c>
      <c r="D23" s="53">
        <v>0</v>
      </c>
      <c r="E23" s="53">
        <v>0</v>
      </c>
      <c r="F23" s="53"/>
      <c r="G23" s="53">
        <v>0</v>
      </c>
      <c r="H23" s="53"/>
      <c r="I23" s="53"/>
      <c r="J23" s="53"/>
      <c r="K23" s="53">
        <v>16900</v>
      </c>
      <c r="L23" s="53">
        <v>17530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>
        <f t="shared" si="2"/>
        <v>34430</v>
      </c>
      <c r="X23" s="53">
        <v>34000</v>
      </c>
      <c r="Y23" s="66">
        <f t="shared" si="3"/>
        <v>430</v>
      </c>
      <c r="Z23" s="66">
        <f t="shared" si="4"/>
        <v>1.2647058823529411</v>
      </c>
    </row>
    <row r="24" spans="1:26" s="51" customFormat="1" ht="23.25">
      <c r="A24" s="52" t="s">
        <v>78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90</v>
      </c>
      <c r="K24" s="53"/>
      <c r="L24" s="53">
        <v>6242.97</v>
      </c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>
        <f t="shared" si="2"/>
        <v>6332.97</v>
      </c>
      <c r="X24" s="53">
        <v>6000</v>
      </c>
      <c r="Y24" s="66">
        <f t="shared" si="3"/>
        <v>332.97000000000025</v>
      </c>
      <c r="Z24" s="66">
        <f t="shared" si="4"/>
        <v>5.5495000000000045</v>
      </c>
    </row>
    <row r="25" spans="1:26" s="51" customFormat="1" ht="23.25">
      <c r="A25" s="48" t="s">
        <v>79</v>
      </c>
      <c r="B25" s="53">
        <f aca="true" t="shared" si="7" ref="B25:J25">B26+B30+B31</f>
        <v>2640</v>
      </c>
      <c r="C25" s="53">
        <f t="shared" si="7"/>
        <v>5110</v>
      </c>
      <c r="D25" s="53">
        <f t="shared" si="7"/>
        <v>500</v>
      </c>
      <c r="E25" s="53">
        <f t="shared" si="7"/>
        <v>12302</v>
      </c>
      <c r="F25" s="53">
        <f t="shared" si="7"/>
        <v>22040</v>
      </c>
      <c r="G25" s="53">
        <f t="shared" si="7"/>
        <v>23891.5</v>
      </c>
      <c r="H25" s="53">
        <f t="shared" si="7"/>
        <v>54247.2</v>
      </c>
      <c r="I25" s="53">
        <f t="shared" si="7"/>
        <v>33950.5</v>
      </c>
      <c r="J25" s="53">
        <f t="shared" si="7"/>
        <v>4830</v>
      </c>
      <c r="K25" s="53">
        <f>K26+K30+K31</f>
        <v>56157.3</v>
      </c>
      <c r="L25" s="53">
        <f>L26+L30+L31</f>
        <v>40398.1</v>
      </c>
      <c r="M25" s="53">
        <f>M26+M30+M31</f>
        <v>3670</v>
      </c>
      <c r="N25" s="53">
        <f>N26+N30+N31</f>
        <v>87953.7</v>
      </c>
      <c r="O25" s="53">
        <f>O26+O30+O31</f>
        <v>16810</v>
      </c>
      <c r="P25" s="53">
        <f aca="true" t="shared" si="8" ref="P25:V25">P26+P30+P31</f>
        <v>35321.8</v>
      </c>
      <c r="Q25" s="53">
        <f t="shared" si="8"/>
        <v>25136.3</v>
      </c>
      <c r="R25" s="53">
        <f t="shared" si="8"/>
        <v>96245</v>
      </c>
      <c r="S25" s="53">
        <f t="shared" si="8"/>
        <v>31310</v>
      </c>
      <c r="T25" s="53">
        <f t="shared" si="8"/>
        <v>51553.2</v>
      </c>
      <c r="U25" s="53">
        <f t="shared" si="8"/>
        <v>12325</v>
      </c>
      <c r="V25" s="53">
        <f t="shared" si="8"/>
        <v>74370</v>
      </c>
      <c r="W25" s="53">
        <f t="shared" si="2"/>
        <v>690761.5999999999</v>
      </c>
      <c r="X25" s="53">
        <f>X26+X30+X31</f>
        <v>791000</v>
      </c>
      <c r="Y25" s="66">
        <f t="shared" si="3"/>
        <v>-100238.40000000014</v>
      </c>
      <c r="Z25" s="50">
        <f t="shared" si="4"/>
        <v>-12.67236409608093</v>
      </c>
    </row>
    <row r="26" spans="1:26" s="51" customFormat="1" ht="23.25">
      <c r="A26" s="69" t="s">
        <v>80</v>
      </c>
      <c r="B26" s="53">
        <f aca="true" t="shared" si="9" ref="B26:J26">SUM(B27:B29)</f>
        <v>2640</v>
      </c>
      <c r="C26" s="53">
        <f t="shared" si="9"/>
        <v>2960</v>
      </c>
      <c r="D26" s="53">
        <f t="shared" si="9"/>
        <v>500</v>
      </c>
      <c r="E26" s="53">
        <f t="shared" si="9"/>
        <v>2560</v>
      </c>
      <c r="F26" s="53">
        <f t="shared" si="9"/>
        <v>2700</v>
      </c>
      <c r="G26" s="53">
        <f t="shared" si="9"/>
        <v>15810</v>
      </c>
      <c r="H26" s="53">
        <f t="shared" si="9"/>
        <v>41360</v>
      </c>
      <c r="I26" s="53">
        <f t="shared" si="9"/>
        <v>17510</v>
      </c>
      <c r="J26" s="53">
        <f t="shared" si="9"/>
        <v>3730</v>
      </c>
      <c r="K26" s="53">
        <f>SUM(K27:K29)</f>
        <v>20590</v>
      </c>
      <c r="L26" s="53">
        <f>SUM(L27:L29)</f>
        <v>29960</v>
      </c>
      <c r="M26" s="53">
        <f>SUM(M27:M29)</f>
        <v>2320</v>
      </c>
      <c r="N26" s="53">
        <f>SUM(N27:N29)</f>
        <v>57180</v>
      </c>
      <c r="O26" s="53">
        <f>SUM(O27:O29)</f>
        <v>16810</v>
      </c>
      <c r="P26" s="53">
        <f aca="true" t="shared" si="10" ref="P26:V26">SUM(P27:P29)</f>
        <v>16870</v>
      </c>
      <c r="Q26" s="53">
        <f t="shared" si="10"/>
        <v>23650</v>
      </c>
      <c r="R26" s="53">
        <f t="shared" si="10"/>
        <v>92220</v>
      </c>
      <c r="S26" s="53">
        <f t="shared" si="10"/>
        <v>29960</v>
      </c>
      <c r="T26" s="53">
        <f t="shared" si="10"/>
        <v>24940</v>
      </c>
      <c r="U26" s="53">
        <f t="shared" si="10"/>
        <v>8500</v>
      </c>
      <c r="V26" s="53">
        <f t="shared" si="10"/>
        <v>71770</v>
      </c>
      <c r="W26" s="53">
        <f t="shared" si="2"/>
        <v>484540</v>
      </c>
      <c r="X26" s="53">
        <f>SUM(X27:X29)</f>
        <v>651000</v>
      </c>
      <c r="Y26" s="66">
        <f t="shared" si="3"/>
        <v>-166460</v>
      </c>
      <c r="Z26" s="50">
        <f t="shared" si="4"/>
        <v>-25.56989247311828</v>
      </c>
    </row>
    <row r="27" spans="1:26" s="51" customFormat="1" ht="23.25">
      <c r="A27" s="55" t="s">
        <v>81</v>
      </c>
      <c r="B27" s="56">
        <v>2200</v>
      </c>
      <c r="C27" s="56">
        <v>2400</v>
      </c>
      <c r="D27" s="56">
        <v>400</v>
      </c>
      <c r="E27" s="56">
        <v>2200</v>
      </c>
      <c r="F27" s="56">
        <v>2400</v>
      </c>
      <c r="G27" s="56">
        <v>12800</v>
      </c>
      <c r="H27" s="56">
        <v>35200</v>
      </c>
      <c r="I27" s="56">
        <v>14800</v>
      </c>
      <c r="J27" s="56">
        <v>3000</v>
      </c>
      <c r="K27" s="56">
        <v>16400</v>
      </c>
      <c r="L27" s="56">
        <v>26600</v>
      </c>
      <c r="M27" s="56">
        <v>1800</v>
      </c>
      <c r="N27" s="56">
        <v>45800</v>
      </c>
      <c r="O27" s="56">
        <v>13800</v>
      </c>
      <c r="P27" s="56">
        <v>13600</v>
      </c>
      <c r="Q27" s="56">
        <v>17800</v>
      </c>
      <c r="R27" s="56">
        <v>77900</v>
      </c>
      <c r="S27" s="56">
        <v>26400</v>
      </c>
      <c r="T27" s="56">
        <v>20200</v>
      </c>
      <c r="U27" s="56">
        <v>6800</v>
      </c>
      <c r="V27" s="56">
        <v>56600</v>
      </c>
      <c r="W27" s="58">
        <f t="shared" si="2"/>
        <v>399100</v>
      </c>
      <c r="X27" s="58">
        <v>550000</v>
      </c>
      <c r="Y27" s="59">
        <f t="shared" si="3"/>
        <v>-150900</v>
      </c>
      <c r="Z27" s="59">
        <f t="shared" si="4"/>
        <v>-27.436363636363637</v>
      </c>
    </row>
    <row r="28" spans="1:26" s="51" customFormat="1" ht="23.25">
      <c r="A28" s="60" t="s">
        <v>82</v>
      </c>
      <c r="B28" s="61">
        <v>440</v>
      </c>
      <c r="C28" s="61">
        <v>560</v>
      </c>
      <c r="D28" s="61">
        <v>100</v>
      </c>
      <c r="E28" s="61">
        <v>360</v>
      </c>
      <c r="F28" s="61">
        <v>300</v>
      </c>
      <c r="G28" s="61">
        <v>2950</v>
      </c>
      <c r="H28" s="61">
        <v>6100</v>
      </c>
      <c r="I28" s="61">
        <v>2670</v>
      </c>
      <c r="J28" s="61">
        <v>730</v>
      </c>
      <c r="K28" s="61">
        <v>4190</v>
      </c>
      <c r="L28" s="61">
        <v>3360</v>
      </c>
      <c r="M28" s="61">
        <v>520</v>
      </c>
      <c r="N28" s="61">
        <v>11360</v>
      </c>
      <c r="O28" s="61">
        <v>2890</v>
      </c>
      <c r="P28" s="61">
        <v>3250</v>
      </c>
      <c r="Q28" s="61">
        <v>5810</v>
      </c>
      <c r="R28" s="61">
        <v>14040</v>
      </c>
      <c r="S28" s="61">
        <v>3520</v>
      </c>
      <c r="T28" s="61">
        <v>4720</v>
      </c>
      <c r="U28" s="61">
        <v>1540</v>
      </c>
      <c r="V28" s="61">
        <v>15050</v>
      </c>
      <c r="W28" s="62">
        <f t="shared" si="2"/>
        <v>84460</v>
      </c>
      <c r="X28" s="62">
        <v>100000</v>
      </c>
      <c r="Y28" s="59">
        <f t="shared" si="3"/>
        <v>-15540</v>
      </c>
      <c r="Z28" s="59">
        <f t="shared" si="4"/>
        <v>-15.54</v>
      </c>
    </row>
    <row r="29" spans="1:26" s="51" customFormat="1" ht="23.25">
      <c r="A29" s="63" t="s">
        <v>83</v>
      </c>
      <c r="B29" s="68"/>
      <c r="C29" s="68"/>
      <c r="D29" s="68"/>
      <c r="E29" s="68"/>
      <c r="F29" s="68"/>
      <c r="G29" s="68">
        <v>60</v>
      </c>
      <c r="H29" s="68">
        <v>60</v>
      </c>
      <c r="I29" s="68">
        <v>40</v>
      </c>
      <c r="J29" s="68"/>
      <c r="K29" s="68"/>
      <c r="L29" s="68"/>
      <c r="M29" s="68"/>
      <c r="N29" s="68">
        <v>20</v>
      </c>
      <c r="O29" s="68">
        <v>120</v>
      </c>
      <c r="P29" s="68">
        <v>20</v>
      </c>
      <c r="Q29" s="68">
        <v>40</v>
      </c>
      <c r="R29" s="68">
        <v>280</v>
      </c>
      <c r="S29" s="68">
        <v>40</v>
      </c>
      <c r="T29" s="68">
        <v>20</v>
      </c>
      <c r="U29" s="68">
        <v>160</v>
      </c>
      <c r="V29" s="68">
        <v>120</v>
      </c>
      <c r="W29" s="64">
        <f t="shared" si="2"/>
        <v>980</v>
      </c>
      <c r="X29" s="64">
        <v>1000</v>
      </c>
      <c r="Y29" s="65">
        <f t="shared" si="3"/>
        <v>-20</v>
      </c>
      <c r="Z29" s="65">
        <f t="shared" si="4"/>
        <v>-2</v>
      </c>
    </row>
    <row r="30" spans="1:26" s="51" customFormat="1" ht="23.25">
      <c r="A30" s="70" t="s">
        <v>84</v>
      </c>
      <c r="B30" s="49">
        <v>0</v>
      </c>
      <c r="C30" s="49">
        <v>1950</v>
      </c>
      <c r="D30" s="49"/>
      <c r="E30" s="49">
        <v>4000</v>
      </c>
      <c r="F30" s="49"/>
      <c r="G30" s="49">
        <v>650</v>
      </c>
      <c r="H30" s="49">
        <v>1300</v>
      </c>
      <c r="I30" s="49">
        <v>0</v>
      </c>
      <c r="J30" s="49">
        <v>0</v>
      </c>
      <c r="K30" s="49">
        <v>0</v>
      </c>
      <c r="L30" s="49">
        <v>1430</v>
      </c>
      <c r="M30" s="49"/>
      <c r="N30" s="49"/>
      <c r="O30" s="49"/>
      <c r="P30" s="49"/>
      <c r="Q30" s="49"/>
      <c r="R30" s="49"/>
      <c r="S30" s="49"/>
      <c r="T30" s="49"/>
      <c r="U30" s="49"/>
      <c r="V30" s="49">
        <v>2600</v>
      </c>
      <c r="W30" s="53">
        <f t="shared" si="2"/>
        <v>11930</v>
      </c>
      <c r="X30" s="53">
        <v>10000</v>
      </c>
      <c r="Y30" s="66">
        <f t="shared" si="3"/>
        <v>1930</v>
      </c>
      <c r="Z30" s="50">
        <f t="shared" si="4"/>
        <v>19.3</v>
      </c>
    </row>
    <row r="31" spans="1:26" s="51" customFormat="1" ht="23.25">
      <c r="A31" s="69" t="s">
        <v>85</v>
      </c>
      <c r="B31" s="53">
        <f aca="true" t="shared" si="11" ref="B31:K31">SUM(B32:B34)</f>
        <v>0</v>
      </c>
      <c r="C31" s="53">
        <f t="shared" si="11"/>
        <v>200</v>
      </c>
      <c r="D31" s="53">
        <f t="shared" si="11"/>
        <v>0</v>
      </c>
      <c r="E31" s="53">
        <f t="shared" si="11"/>
        <v>5742</v>
      </c>
      <c r="F31" s="53">
        <f t="shared" si="11"/>
        <v>19340</v>
      </c>
      <c r="G31" s="53">
        <f t="shared" si="11"/>
        <v>7431.5</v>
      </c>
      <c r="H31" s="53">
        <f t="shared" si="11"/>
        <v>11587.2</v>
      </c>
      <c r="I31" s="53">
        <f t="shared" si="11"/>
        <v>16440.5</v>
      </c>
      <c r="J31" s="53">
        <f t="shared" si="11"/>
        <v>1100</v>
      </c>
      <c r="K31" s="53">
        <f t="shared" si="11"/>
        <v>35567.3</v>
      </c>
      <c r="L31" s="53">
        <f>SUM(L32:L34)</f>
        <v>9008.1</v>
      </c>
      <c r="M31" s="53">
        <f>SUM(M32:M34)</f>
        <v>1350</v>
      </c>
      <c r="N31" s="53">
        <f>SUM(N32:N34)</f>
        <v>30773.7</v>
      </c>
      <c r="O31" s="53">
        <f>SUM(O32:O34)</f>
        <v>0</v>
      </c>
      <c r="P31" s="53">
        <f aca="true" t="shared" si="12" ref="P31:V31">SUM(P32:P34)</f>
        <v>18451.8</v>
      </c>
      <c r="Q31" s="53">
        <f t="shared" si="12"/>
        <v>1486.3</v>
      </c>
      <c r="R31" s="53">
        <f t="shared" si="12"/>
        <v>4025</v>
      </c>
      <c r="S31" s="53">
        <f t="shared" si="12"/>
        <v>1350</v>
      </c>
      <c r="T31" s="53">
        <f>SUM(T32:T34)</f>
        <v>26613.2</v>
      </c>
      <c r="U31" s="53">
        <f t="shared" si="12"/>
        <v>3825</v>
      </c>
      <c r="V31" s="53">
        <f t="shared" si="12"/>
        <v>0</v>
      </c>
      <c r="W31" s="53">
        <f t="shared" si="2"/>
        <v>194291.6</v>
      </c>
      <c r="X31" s="53">
        <f>SUM(X32:X34)</f>
        <v>130000</v>
      </c>
      <c r="Y31" s="66">
        <f t="shared" si="3"/>
        <v>64291.600000000006</v>
      </c>
      <c r="Z31" s="50">
        <f t="shared" si="4"/>
        <v>49.45507692307693</v>
      </c>
    </row>
    <row r="32" spans="1:26" s="51" customFormat="1" ht="23.25">
      <c r="A32" s="55" t="s">
        <v>81</v>
      </c>
      <c r="B32" s="56"/>
      <c r="C32" s="56"/>
      <c r="D32" s="56"/>
      <c r="E32" s="56"/>
      <c r="F32" s="56"/>
      <c r="G32" s="56">
        <v>2925</v>
      </c>
      <c r="H32" s="56">
        <v>1800</v>
      </c>
      <c r="I32" s="56">
        <v>450</v>
      </c>
      <c r="J32" s="56">
        <v>900</v>
      </c>
      <c r="K32" s="56">
        <v>2925</v>
      </c>
      <c r="L32" s="56">
        <v>5850</v>
      </c>
      <c r="M32" s="56">
        <v>1350</v>
      </c>
      <c r="N32" s="56">
        <v>2925</v>
      </c>
      <c r="O32" s="56"/>
      <c r="P32" s="56">
        <v>1800</v>
      </c>
      <c r="Q32" s="56">
        <v>225</v>
      </c>
      <c r="R32" s="56">
        <v>3825</v>
      </c>
      <c r="S32" s="56">
        <v>1350</v>
      </c>
      <c r="T32" s="56"/>
      <c r="U32" s="56">
        <v>3825</v>
      </c>
      <c r="V32" s="56"/>
      <c r="W32" s="58">
        <f t="shared" si="2"/>
        <v>30150</v>
      </c>
      <c r="X32" s="58">
        <v>40000</v>
      </c>
      <c r="Y32" s="59">
        <f t="shared" si="3"/>
        <v>-9850</v>
      </c>
      <c r="Z32" s="59">
        <f t="shared" si="4"/>
        <v>-24.625</v>
      </c>
    </row>
    <row r="33" spans="1:26" s="51" customFormat="1" ht="23.25">
      <c r="A33" s="60" t="s">
        <v>82</v>
      </c>
      <c r="B33" s="61"/>
      <c r="C33" s="61">
        <v>200</v>
      </c>
      <c r="D33" s="61"/>
      <c r="E33" s="61">
        <v>5742</v>
      </c>
      <c r="F33" s="61">
        <v>19340</v>
      </c>
      <c r="G33" s="61">
        <v>4506.5</v>
      </c>
      <c r="H33" s="61">
        <v>9787.2</v>
      </c>
      <c r="I33" s="61">
        <v>15990.5</v>
      </c>
      <c r="J33" s="61">
        <v>200</v>
      </c>
      <c r="K33" s="61">
        <v>32642.3</v>
      </c>
      <c r="L33" s="61">
        <v>3158.1</v>
      </c>
      <c r="M33" s="61"/>
      <c r="N33" s="61">
        <v>27848.7</v>
      </c>
      <c r="O33" s="61"/>
      <c r="P33" s="61">
        <v>16651.8</v>
      </c>
      <c r="Q33" s="61">
        <v>1261.3</v>
      </c>
      <c r="R33" s="61">
        <v>200</v>
      </c>
      <c r="S33" s="61"/>
      <c r="T33" s="56">
        <v>26613.2</v>
      </c>
      <c r="U33" s="61"/>
      <c r="V33" s="61"/>
      <c r="W33" s="62">
        <f t="shared" si="2"/>
        <v>164141.6</v>
      </c>
      <c r="X33" s="62">
        <v>85000</v>
      </c>
      <c r="Y33" s="59">
        <f t="shared" si="3"/>
        <v>79141.6</v>
      </c>
      <c r="Z33" s="59">
        <f t="shared" si="4"/>
        <v>93.10776470588236</v>
      </c>
    </row>
    <row r="34" spans="1:26" s="51" customFormat="1" ht="23.25">
      <c r="A34" s="71" t="s">
        <v>86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4">
        <f t="shared" si="2"/>
        <v>0</v>
      </c>
      <c r="X34" s="49">
        <v>5000</v>
      </c>
      <c r="Y34" s="59">
        <f t="shared" si="3"/>
        <v>-5000</v>
      </c>
      <c r="Z34" s="65">
        <f>Y34*100/X34</f>
        <v>-100</v>
      </c>
    </row>
    <row r="35" spans="1:26" s="51" customFormat="1" ht="24" thickBot="1">
      <c r="A35" s="72" t="s">
        <v>40</v>
      </c>
      <c r="B35" s="73">
        <f aca="true" t="shared" si="13" ref="B35:N35">SUM(B6+B11+B12+B17+B18+B19+B20+B21+B22+B23+B24+B25+B5+B4)</f>
        <v>19919680</v>
      </c>
      <c r="C35" s="73">
        <f t="shared" si="13"/>
        <v>5110</v>
      </c>
      <c r="D35" s="73">
        <f t="shared" si="13"/>
        <v>1343.75</v>
      </c>
      <c r="E35" s="73">
        <f t="shared" si="13"/>
        <v>19907342</v>
      </c>
      <c r="F35" s="73">
        <f t="shared" si="13"/>
        <v>19917080</v>
      </c>
      <c r="G35" s="73">
        <f t="shared" si="13"/>
        <v>94752.5</v>
      </c>
      <c r="H35" s="73">
        <f t="shared" si="13"/>
        <v>19966829.69</v>
      </c>
      <c r="I35" s="73">
        <f t="shared" si="13"/>
        <v>97806.75</v>
      </c>
      <c r="J35" s="73">
        <f t="shared" si="13"/>
        <v>6640248.61</v>
      </c>
      <c r="K35" s="73">
        <f t="shared" si="13"/>
        <v>120597.13</v>
      </c>
      <c r="L35" s="73">
        <f>SUM(L6+L11+L12+L17+L18+L19+L20+L21+L22+L23+L24+L25+L5+L4)</f>
        <v>84765.93</v>
      </c>
      <c r="M35" s="73">
        <f t="shared" si="13"/>
        <v>50947402</v>
      </c>
      <c r="N35" s="73">
        <f t="shared" si="13"/>
        <v>176877.94</v>
      </c>
      <c r="O35" s="73">
        <f>SUM(O6+O11+O12+O17+O18+O19+O20+O21+O22+O23+O24+O25+O5+O4)</f>
        <v>37728410.75</v>
      </c>
      <c r="P35" s="73">
        <f aca="true" t="shared" si="14" ref="P35:V35">SUM(P6+P11+P12+P17+P18+P19+P20+P21+P22+P23+P24+P25+P5+P4)</f>
        <v>71234.05</v>
      </c>
      <c r="Q35" s="73">
        <f t="shared" si="14"/>
        <v>19920176.3</v>
      </c>
      <c r="R35" s="73">
        <f t="shared" si="14"/>
        <v>279572.5</v>
      </c>
      <c r="S35" s="73">
        <f t="shared" si="14"/>
        <v>19926350</v>
      </c>
      <c r="T35" s="73">
        <f t="shared" si="14"/>
        <v>188833.7</v>
      </c>
      <c r="U35" s="73">
        <f t="shared" si="14"/>
        <v>19998396.6</v>
      </c>
      <c r="V35" s="73">
        <f t="shared" si="14"/>
        <v>123883.25</v>
      </c>
      <c r="W35" s="73">
        <f>SUM(B35:V35)</f>
        <v>236116693.45000002</v>
      </c>
      <c r="X35" s="73">
        <f>SUM(X6+X11+X12+X17+X18+X19+X20+X21+X22+X23+X24+X25+X5+X4)</f>
        <v>162411000</v>
      </c>
      <c r="Y35" s="74">
        <f>SUM(W35-X35)</f>
        <v>73705693.45000002</v>
      </c>
      <c r="Z35" s="74">
        <f>Y35*100/X35</f>
        <v>45.38220530013362</v>
      </c>
    </row>
    <row r="36" spans="1:26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s="51" customFormat="1" ht="23.25">
      <c r="A37" s="114"/>
      <c r="B37" s="11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37"/>
  <sheetViews>
    <sheetView zoomScale="89" zoomScaleNormal="89" zoomScalePageLayoutView="0" workbookViewId="0" topLeftCell="L1">
      <selection activeCell="Y7" sqref="Y7"/>
    </sheetView>
  </sheetViews>
  <sheetFormatPr defaultColWidth="9.140625" defaultRowHeight="15"/>
  <cols>
    <col min="1" max="1" width="26.421875" style="43" customWidth="1"/>
    <col min="2" max="2" width="12.8515625" style="43" customWidth="1"/>
    <col min="3" max="3" width="11.00390625" style="43" customWidth="1"/>
    <col min="4" max="4" width="12.8515625" style="43" customWidth="1"/>
    <col min="5" max="5" width="10.421875" style="43" customWidth="1"/>
    <col min="6" max="21" width="12.8515625" style="43" customWidth="1"/>
    <col min="22" max="22" width="14.00390625" style="43" customWidth="1"/>
    <col min="23" max="24" width="14.8515625" style="43" customWidth="1"/>
    <col min="25" max="25" width="17.00390625" style="43" customWidth="1"/>
    <col min="26" max="26" width="8.7109375" style="43" customWidth="1"/>
    <col min="27" max="16384" width="9.00390625" style="43" customWidth="1"/>
  </cols>
  <sheetData>
    <row r="1" spans="1:21" ht="30.75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30.75">
      <c r="A2" s="113" t="s">
        <v>109</v>
      </c>
      <c r="B2" s="113"/>
      <c r="C2" s="113"/>
      <c r="D2" s="113"/>
      <c r="E2" s="113"/>
      <c r="F2" s="113"/>
      <c r="G2" s="113"/>
      <c r="H2" s="113"/>
      <c r="I2" s="113"/>
      <c r="J2" s="113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 t="s">
        <v>53</v>
      </c>
      <c r="Z2" s="44"/>
    </row>
    <row r="3" spans="1:26" ht="24">
      <c r="A3" s="45" t="s">
        <v>54</v>
      </c>
      <c r="B3" s="46" t="s">
        <v>110</v>
      </c>
      <c r="C3" s="46" t="s">
        <v>111</v>
      </c>
      <c r="D3" s="46" t="s">
        <v>112</v>
      </c>
      <c r="E3" s="46" t="s">
        <v>113</v>
      </c>
      <c r="F3" s="46" t="s">
        <v>114</v>
      </c>
      <c r="G3" s="46" t="s">
        <v>115</v>
      </c>
      <c r="H3" s="46" t="s">
        <v>116</v>
      </c>
      <c r="I3" s="46" t="s">
        <v>117</v>
      </c>
      <c r="J3" s="46" t="s">
        <v>118</v>
      </c>
      <c r="K3" s="46" t="s">
        <v>119</v>
      </c>
      <c r="L3" s="46" t="s">
        <v>120</v>
      </c>
      <c r="M3" s="46" t="s">
        <v>121</v>
      </c>
      <c r="N3" s="46" t="s">
        <v>122</v>
      </c>
      <c r="O3" s="46" t="s">
        <v>123</v>
      </c>
      <c r="P3" s="46" t="s">
        <v>124</v>
      </c>
      <c r="Q3" s="46" t="s">
        <v>125</v>
      </c>
      <c r="R3" s="46" t="s">
        <v>126</v>
      </c>
      <c r="S3" s="46" t="s">
        <v>127</v>
      </c>
      <c r="T3" s="46" t="s">
        <v>128</v>
      </c>
      <c r="U3" s="46" t="s">
        <v>129</v>
      </c>
      <c r="V3" s="46" t="s">
        <v>130</v>
      </c>
      <c r="W3" s="46" t="s">
        <v>55</v>
      </c>
      <c r="X3" s="46" t="s">
        <v>56</v>
      </c>
      <c r="Y3" s="47" t="s">
        <v>57</v>
      </c>
      <c r="Z3" s="47" t="s">
        <v>6</v>
      </c>
    </row>
    <row r="4" spans="1:26" s="51" customFormat="1" ht="23.25">
      <c r="A4" s="48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>
        <f>SUM(C4:V4)</f>
        <v>0</v>
      </c>
      <c r="Y4" s="50">
        <f>SUM(V4-X4)</f>
        <v>0</v>
      </c>
      <c r="Z4" s="50">
        <f>SUM(X4-Y4)</f>
        <v>0</v>
      </c>
    </row>
    <row r="5" spans="1:26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8">
        <f>SUM(B5:V5)</f>
        <v>0</v>
      </c>
      <c r="X5" s="53">
        <v>0</v>
      </c>
      <c r="Y5" s="50">
        <f>SUM(V5-X5)</f>
        <v>0</v>
      </c>
      <c r="Z5" s="50" t="e">
        <f>Y5*100/X5</f>
        <v>#DIV/0!</v>
      </c>
    </row>
    <row r="6" spans="1:26" s="51" customFormat="1" ht="23.25">
      <c r="A6" s="48" t="s">
        <v>60</v>
      </c>
      <c r="B6" s="54">
        <f aca="true" t="shared" si="0" ref="B6:N6">SUM(B7:B10)</f>
        <v>24923594</v>
      </c>
      <c r="C6" s="54">
        <f t="shared" si="0"/>
        <v>140159.65</v>
      </c>
      <c r="D6" s="54">
        <f t="shared" si="0"/>
        <v>19967174.2</v>
      </c>
      <c r="E6" s="54">
        <f t="shared" si="0"/>
        <v>843.75</v>
      </c>
      <c r="F6" s="54">
        <f t="shared" si="0"/>
        <v>0</v>
      </c>
      <c r="G6" s="54">
        <f t="shared" si="0"/>
        <v>19984561.78</v>
      </c>
      <c r="H6" s="54">
        <f t="shared" si="0"/>
        <v>20019718.31</v>
      </c>
      <c r="I6" s="54">
        <f t="shared" si="0"/>
        <v>0</v>
      </c>
      <c r="J6" s="54">
        <f t="shared" si="0"/>
        <v>124485.5</v>
      </c>
      <c r="K6" s="54">
        <f t="shared" si="0"/>
        <v>20055513.5</v>
      </c>
      <c r="L6" s="54">
        <f t="shared" si="0"/>
        <v>204033.05</v>
      </c>
      <c r="M6" s="54">
        <f t="shared" si="0"/>
        <v>19895040</v>
      </c>
      <c r="N6" s="54">
        <f t="shared" si="0"/>
        <v>46343.78</v>
      </c>
      <c r="O6" s="54">
        <f>SUM(O7:O10)</f>
        <v>37680000</v>
      </c>
      <c r="P6" s="54">
        <f aca="true" t="shared" si="1" ref="P6:V6">SUM(P7:P10)</f>
        <v>125129.91</v>
      </c>
      <c r="Q6" s="54">
        <f t="shared" si="1"/>
        <v>226139.25</v>
      </c>
      <c r="R6" s="54">
        <f t="shared" si="1"/>
        <v>0</v>
      </c>
      <c r="S6" s="54">
        <f t="shared" si="1"/>
        <v>37680000</v>
      </c>
      <c r="T6" s="54">
        <f t="shared" si="1"/>
        <v>3456</v>
      </c>
      <c r="U6" s="54">
        <f t="shared" si="1"/>
        <v>328132.01</v>
      </c>
      <c r="V6" s="54">
        <f t="shared" si="1"/>
        <v>152302560</v>
      </c>
      <c r="W6" s="53">
        <f>SUM(B6:V6)</f>
        <v>353706884.68999994</v>
      </c>
      <c r="X6" s="53">
        <f>SUM(X7:X10)</f>
        <v>161502000</v>
      </c>
      <c r="Y6" s="50">
        <f>SUM(W6-X6)</f>
        <v>192204884.68999994</v>
      </c>
      <c r="Z6" s="50">
        <f>Y6*100/X6</f>
        <v>119.01083868311224</v>
      </c>
    </row>
    <row r="7" spans="1:26" s="51" customFormat="1" ht="23.25">
      <c r="A7" s="55" t="s">
        <v>61</v>
      </c>
      <c r="B7" s="56">
        <v>24868800</v>
      </c>
      <c r="C7" s="56"/>
      <c r="D7" s="56">
        <v>19895040</v>
      </c>
      <c r="E7" s="56">
        <v>0</v>
      </c>
      <c r="F7" s="56">
        <v>0</v>
      </c>
      <c r="G7" s="56">
        <v>19895040</v>
      </c>
      <c r="H7" s="56">
        <v>19895040</v>
      </c>
      <c r="I7" s="56">
        <v>0</v>
      </c>
      <c r="J7" s="56">
        <v>0</v>
      </c>
      <c r="K7" s="56">
        <v>19895040</v>
      </c>
      <c r="L7" s="56"/>
      <c r="M7" s="56">
        <v>19895040</v>
      </c>
      <c r="N7" s="56"/>
      <c r="O7" s="56">
        <v>37680000</v>
      </c>
      <c r="P7" s="56"/>
      <c r="Q7" s="56">
        <v>0</v>
      </c>
      <c r="R7" s="56">
        <v>0</v>
      </c>
      <c r="S7" s="56">
        <v>37680000</v>
      </c>
      <c r="T7" s="56"/>
      <c r="U7" s="57">
        <v>0</v>
      </c>
      <c r="V7" s="58">
        <v>152302560</v>
      </c>
      <c r="W7" s="58">
        <f>SUM(B7:V7)</f>
        <v>352006560</v>
      </c>
      <c r="X7" s="58">
        <v>160000000</v>
      </c>
      <c r="Y7" s="59">
        <f>W7-X7</f>
        <v>192006560</v>
      </c>
      <c r="Z7" s="59">
        <f>Y7*100/X7</f>
        <v>120.0041</v>
      </c>
    </row>
    <row r="8" spans="1:26" s="51" customFormat="1" ht="23.25">
      <c r="A8" s="60" t="s">
        <v>62</v>
      </c>
      <c r="B8" s="61">
        <v>54794</v>
      </c>
      <c r="C8" s="61">
        <v>140159.65</v>
      </c>
      <c r="D8" s="61">
        <v>72134.2</v>
      </c>
      <c r="E8" s="61"/>
      <c r="F8" s="61"/>
      <c r="G8" s="61">
        <v>85201.78</v>
      </c>
      <c r="H8" s="61">
        <v>124678.31</v>
      </c>
      <c r="I8" s="61">
        <v>0</v>
      </c>
      <c r="J8" s="61">
        <v>124485.5</v>
      </c>
      <c r="K8" s="61">
        <v>160473.5</v>
      </c>
      <c r="L8" s="61">
        <v>204033.05</v>
      </c>
      <c r="M8" s="61">
        <v>0</v>
      </c>
      <c r="N8" s="61">
        <v>46343.78</v>
      </c>
      <c r="O8" s="61">
        <v>0</v>
      </c>
      <c r="P8" s="61">
        <v>125129.91</v>
      </c>
      <c r="Q8" s="61">
        <v>226139.25</v>
      </c>
      <c r="R8" s="61">
        <v>0</v>
      </c>
      <c r="S8" s="61"/>
      <c r="T8" s="61">
        <v>0</v>
      </c>
      <c r="U8" s="61">
        <v>328132.01</v>
      </c>
      <c r="V8" s="62">
        <v>0</v>
      </c>
      <c r="W8" s="62">
        <f aca="true" t="shared" si="2" ref="W8:W34">SUM(B8:V8)</f>
        <v>1691704.94</v>
      </c>
      <c r="X8" s="62">
        <v>1500000</v>
      </c>
      <c r="Y8" s="59">
        <f aca="true" t="shared" si="3" ref="Y8:Z34">W8-X8</f>
        <v>191704.93999999994</v>
      </c>
      <c r="Z8" s="59">
        <f>Y8*100/X8</f>
        <v>12.780329333333329</v>
      </c>
    </row>
    <row r="9" spans="1:26" s="51" customFormat="1" ht="23.25">
      <c r="A9" s="60" t="s">
        <v>63</v>
      </c>
      <c r="B9" s="61"/>
      <c r="C9" s="61"/>
      <c r="D9" s="61">
        <v>0</v>
      </c>
      <c r="E9" s="61">
        <v>843.75</v>
      </c>
      <c r="F9" s="61"/>
      <c r="G9" s="61">
        <v>4320</v>
      </c>
      <c r="H9" s="61"/>
      <c r="I9" s="61">
        <v>0</v>
      </c>
      <c r="J9" s="61"/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/>
      <c r="T9" s="61">
        <v>3456</v>
      </c>
      <c r="U9" s="61"/>
      <c r="V9" s="62">
        <v>0</v>
      </c>
      <c r="W9" s="62">
        <f t="shared" si="2"/>
        <v>8619.75</v>
      </c>
      <c r="X9" s="62">
        <v>2000</v>
      </c>
      <c r="Y9" s="59">
        <f t="shared" si="3"/>
        <v>6619.75</v>
      </c>
      <c r="Z9" s="59">
        <f aca="true" t="shared" si="4" ref="Z9:Z33">Y9*100/X9</f>
        <v>330.9875</v>
      </c>
    </row>
    <row r="10" spans="1:26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>
        <f t="shared" si="2"/>
        <v>0</v>
      </c>
      <c r="X10" s="64">
        <v>0</v>
      </c>
      <c r="Y10" s="65">
        <f t="shared" si="3"/>
        <v>0</v>
      </c>
      <c r="Z10" s="65">
        <v>0</v>
      </c>
    </row>
    <row r="11" spans="1:26" s="51" customFormat="1" ht="23.25">
      <c r="A11" s="52" t="s">
        <v>65</v>
      </c>
      <c r="B11" s="53">
        <v>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>
        <f t="shared" si="2"/>
        <v>0</v>
      </c>
      <c r="X11" s="53">
        <f>SUM(C11:V11)</f>
        <v>0</v>
      </c>
      <c r="Y11" s="66">
        <f t="shared" si="3"/>
        <v>0</v>
      </c>
      <c r="Z11" s="66">
        <v>0</v>
      </c>
    </row>
    <row r="12" spans="1:26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V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106493.33</v>
      </c>
      <c r="U12" s="53">
        <f t="shared" si="6"/>
        <v>0</v>
      </c>
      <c r="V12" s="53">
        <f t="shared" si="6"/>
        <v>0</v>
      </c>
      <c r="W12" s="53">
        <f t="shared" si="2"/>
        <v>106493.33</v>
      </c>
      <c r="X12" s="53">
        <f>SUM(X13:X16)</f>
        <v>75000</v>
      </c>
      <c r="Y12" s="66">
        <f t="shared" si="3"/>
        <v>31493.33</v>
      </c>
      <c r="Z12" s="50">
        <f t="shared" si="4"/>
        <v>41.99110666666667</v>
      </c>
    </row>
    <row r="13" spans="1:26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58">
        <f t="shared" si="2"/>
        <v>0</v>
      </c>
      <c r="X13" s="58">
        <f>SUM(C13:V13)</f>
        <v>0</v>
      </c>
      <c r="Y13" s="59">
        <f t="shared" si="3"/>
        <v>0</v>
      </c>
      <c r="Z13" s="59">
        <v>0</v>
      </c>
    </row>
    <row r="14" spans="1:26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2">
        <f t="shared" si="2"/>
        <v>0</v>
      </c>
      <c r="X14" s="62">
        <f>SUM(C14:V14)</f>
        <v>0</v>
      </c>
      <c r="Y14" s="59">
        <f t="shared" si="3"/>
        <v>0</v>
      </c>
      <c r="Z14" s="59">
        <v>0</v>
      </c>
    </row>
    <row r="15" spans="1:26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>
        <v>0</v>
      </c>
      <c r="O15" s="61"/>
      <c r="P15" s="61">
        <v>0</v>
      </c>
      <c r="Q15" s="61"/>
      <c r="R15" s="61"/>
      <c r="S15" s="61"/>
      <c r="T15" s="61">
        <v>106493.33</v>
      </c>
      <c r="U15" s="61"/>
      <c r="V15" s="61"/>
      <c r="W15" s="62">
        <f t="shared" si="2"/>
        <v>106493.33</v>
      </c>
      <c r="X15" s="62">
        <v>75000</v>
      </c>
      <c r="Y15" s="59">
        <f t="shared" si="3"/>
        <v>31493.33</v>
      </c>
      <c r="Z15" s="59">
        <f t="shared" si="4"/>
        <v>41.99110666666667</v>
      </c>
    </row>
    <row r="16" spans="1:26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4">
        <f t="shared" si="2"/>
        <v>0</v>
      </c>
      <c r="X16" s="64">
        <f>SUM(C16:V16)</f>
        <v>0</v>
      </c>
      <c r="Y16" s="65">
        <f t="shared" si="3"/>
        <v>0</v>
      </c>
      <c r="Z16" s="65">
        <v>0</v>
      </c>
    </row>
    <row r="17" spans="1:26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 t="shared" si="2"/>
        <v>0</v>
      </c>
      <c r="X17" s="53">
        <f>SUM(C17:V17)</f>
        <v>0</v>
      </c>
      <c r="Y17" s="66">
        <f t="shared" si="3"/>
        <v>0</v>
      </c>
      <c r="Z17" s="66">
        <v>0</v>
      </c>
    </row>
    <row r="18" spans="1:26" s="51" customFormat="1" ht="23.25">
      <c r="A18" s="48" t="s">
        <v>72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>
        <f t="shared" si="2"/>
        <v>0</v>
      </c>
      <c r="X18" s="53">
        <v>0</v>
      </c>
      <c r="Y18" s="66">
        <f t="shared" si="3"/>
        <v>0</v>
      </c>
      <c r="Z18" s="66">
        <f t="shared" si="3"/>
        <v>0</v>
      </c>
    </row>
    <row r="19" spans="1:26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>
        <v>0</v>
      </c>
      <c r="U19" s="53">
        <f>0</f>
        <v>0</v>
      </c>
      <c r="V19" s="53">
        <f>0</f>
        <v>0</v>
      </c>
      <c r="W19" s="53">
        <f t="shared" si="2"/>
        <v>0</v>
      </c>
      <c r="X19" s="53">
        <f>SUM(C19:V19)</f>
        <v>0</v>
      </c>
      <c r="Y19" s="66">
        <f t="shared" si="3"/>
        <v>0</v>
      </c>
      <c r="Z19" s="66">
        <v>0</v>
      </c>
    </row>
    <row r="20" spans="1:26" s="51" customFormat="1" ht="23.25">
      <c r="A20" s="48" t="s">
        <v>74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 t="shared" si="2"/>
        <v>0</v>
      </c>
      <c r="X20" s="53">
        <f>SUM(C20:V20)</f>
        <v>0</v>
      </c>
      <c r="Y20" s="66">
        <f t="shared" si="3"/>
        <v>0</v>
      </c>
      <c r="Z20" s="66">
        <v>0</v>
      </c>
    </row>
    <row r="21" spans="1:26" s="51" customFormat="1" ht="23.25">
      <c r="A21" s="48" t="s">
        <v>75</v>
      </c>
      <c r="B21" s="53">
        <v>0</v>
      </c>
      <c r="C21" s="53">
        <v>0</v>
      </c>
      <c r="D21" s="53">
        <v>0</v>
      </c>
      <c r="E21" s="53"/>
      <c r="F21" s="53">
        <v>4319.64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>
        <f t="shared" si="2"/>
        <v>4319.64</v>
      </c>
      <c r="X21" s="53">
        <v>3500</v>
      </c>
      <c r="Y21" s="66">
        <f t="shared" si="3"/>
        <v>819.6400000000003</v>
      </c>
      <c r="Z21" s="66">
        <f t="shared" si="4"/>
        <v>23.418285714285723</v>
      </c>
    </row>
    <row r="22" spans="1:26" s="51" customFormat="1" ht="23.25">
      <c r="A22" s="48" t="s">
        <v>76</v>
      </c>
      <c r="B22" s="53">
        <v>0</v>
      </c>
      <c r="C22" s="53"/>
      <c r="D22" s="53">
        <v>0</v>
      </c>
      <c r="E22" s="53"/>
      <c r="F22" s="53">
        <v>0</v>
      </c>
      <c r="G22" s="53">
        <v>288.08</v>
      </c>
      <c r="H22" s="53">
        <v>0</v>
      </c>
      <c r="I22" s="53">
        <v>0</v>
      </c>
      <c r="J22" s="53">
        <v>0</v>
      </c>
      <c r="K22" s="53">
        <v>0</v>
      </c>
      <c r="L22" s="53">
        <v>673.85</v>
      </c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>
        <f t="shared" si="2"/>
        <v>961.9300000000001</v>
      </c>
      <c r="X22" s="53"/>
      <c r="Y22" s="66">
        <f t="shared" si="3"/>
        <v>961.9300000000001</v>
      </c>
      <c r="Z22" s="66" t="e">
        <f t="shared" si="4"/>
        <v>#DIV/0!</v>
      </c>
    </row>
    <row r="23" spans="1:26" s="51" customFormat="1" ht="23.25">
      <c r="A23" s="48" t="s">
        <v>77</v>
      </c>
      <c r="B23" s="53">
        <v>0</v>
      </c>
      <c r="C23" s="53">
        <v>0</v>
      </c>
      <c r="D23" s="53">
        <v>0</v>
      </c>
      <c r="E23" s="53">
        <v>0</v>
      </c>
      <c r="F23" s="53"/>
      <c r="G23" s="53">
        <v>17500</v>
      </c>
      <c r="H23" s="53"/>
      <c r="I23" s="53"/>
      <c r="J23" s="53"/>
      <c r="K23" s="53">
        <v>16050</v>
      </c>
      <c r="L23" s="53">
        <v>1520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>
        <f t="shared" si="2"/>
        <v>35070</v>
      </c>
      <c r="X23" s="53">
        <v>34000</v>
      </c>
      <c r="Y23" s="66">
        <f t="shared" si="3"/>
        <v>1070</v>
      </c>
      <c r="Z23" s="66">
        <f t="shared" si="4"/>
        <v>3.1470588235294117</v>
      </c>
    </row>
    <row r="24" spans="1:26" s="51" customFormat="1" ht="23.25">
      <c r="A24" s="52" t="s">
        <v>78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/>
      <c r="L24" s="53">
        <v>6116.07</v>
      </c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>
        <f t="shared" si="2"/>
        <v>6116.07</v>
      </c>
      <c r="X24" s="53">
        <v>6000</v>
      </c>
      <c r="Y24" s="66">
        <f t="shared" si="3"/>
        <v>116.06999999999971</v>
      </c>
      <c r="Z24" s="66">
        <f t="shared" si="4"/>
        <v>1.9344999999999952</v>
      </c>
    </row>
    <row r="25" spans="1:26" s="51" customFormat="1" ht="23.25">
      <c r="A25" s="48" t="s">
        <v>79</v>
      </c>
      <c r="B25" s="53">
        <f aca="true" t="shared" si="7" ref="B25:J25">B26+B30+B31</f>
        <v>62190</v>
      </c>
      <c r="C25" s="53">
        <f t="shared" si="7"/>
        <v>40404</v>
      </c>
      <c r="D25" s="53">
        <f t="shared" si="7"/>
        <v>99525</v>
      </c>
      <c r="E25" s="53">
        <f t="shared" si="7"/>
        <v>63922.2</v>
      </c>
      <c r="F25" s="53">
        <f t="shared" si="7"/>
        <v>64910.5</v>
      </c>
      <c r="G25" s="53">
        <f t="shared" si="7"/>
        <v>35290</v>
      </c>
      <c r="H25" s="53">
        <f t="shared" si="7"/>
        <v>37785.7</v>
      </c>
      <c r="I25" s="53">
        <f t="shared" si="7"/>
        <v>2970</v>
      </c>
      <c r="J25" s="53">
        <f t="shared" si="7"/>
        <v>51958</v>
      </c>
      <c r="K25" s="53">
        <f>K26+K30+K31</f>
        <v>89608</v>
      </c>
      <c r="L25" s="53">
        <f>L26+L30+L31</f>
        <v>19918.4</v>
      </c>
      <c r="M25" s="53">
        <f>M26+M30+M31</f>
        <v>44452</v>
      </c>
      <c r="N25" s="53">
        <f>N26+N30+N31</f>
        <v>118329.7</v>
      </c>
      <c r="O25" s="53">
        <f>O26+O30+O31</f>
        <v>19710</v>
      </c>
      <c r="P25" s="53">
        <f aca="true" t="shared" si="8" ref="P25:V25">P26+P30+P31</f>
        <v>101869.7</v>
      </c>
      <c r="Q25" s="53">
        <f t="shared" si="8"/>
        <v>69379.7</v>
      </c>
      <c r="R25" s="53">
        <f t="shared" si="8"/>
        <v>31176.2</v>
      </c>
      <c r="S25" s="53">
        <f t="shared" si="8"/>
        <v>45460</v>
      </c>
      <c r="T25" s="53">
        <f t="shared" si="8"/>
        <v>425</v>
      </c>
      <c r="U25" s="53">
        <f t="shared" si="8"/>
        <v>5490</v>
      </c>
      <c r="V25" s="53">
        <f t="shared" si="8"/>
        <v>8744.4</v>
      </c>
      <c r="W25" s="53">
        <f t="shared" si="2"/>
        <v>1013518.4999999999</v>
      </c>
      <c r="X25" s="53">
        <f>X26+X30+X31</f>
        <v>1096000</v>
      </c>
      <c r="Y25" s="66">
        <f t="shared" si="3"/>
        <v>-82481.50000000012</v>
      </c>
      <c r="Z25" s="50">
        <f t="shared" si="4"/>
        <v>-7.525684306569353</v>
      </c>
    </row>
    <row r="26" spans="1:26" s="51" customFormat="1" ht="23.25">
      <c r="A26" s="69" t="s">
        <v>80</v>
      </c>
      <c r="B26" s="53">
        <f aca="true" t="shared" si="9" ref="B26:J26">SUM(B27:B29)</f>
        <v>62190</v>
      </c>
      <c r="C26" s="53">
        <f t="shared" si="9"/>
        <v>25370</v>
      </c>
      <c r="D26" s="53">
        <f t="shared" si="9"/>
        <v>81800</v>
      </c>
      <c r="E26" s="53">
        <f t="shared" si="9"/>
        <v>49420</v>
      </c>
      <c r="F26" s="53">
        <f t="shared" si="9"/>
        <v>57850</v>
      </c>
      <c r="G26" s="53">
        <f t="shared" si="9"/>
        <v>33680</v>
      </c>
      <c r="H26" s="53">
        <f t="shared" si="9"/>
        <v>6450</v>
      </c>
      <c r="I26" s="53">
        <f t="shared" si="9"/>
        <v>2970</v>
      </c>
      <c r="J26" s="53">
        <f t="shared" si="9"/>
        <v>48910</v>
      </c>
      <c r="K26" s="53">
        <f>SUM(K27:K29)</f>
        <v>76210</v>
      </c>
      <c r="L26" s="53">
        <f>SUM(L27:L29)</f>
        <v>8350</v>
      </c>
      <c r="M26" s="53">
        <f>SUM(M27:M29)</f>
        <v>26890</v>
      </c>
      <c r="N26" s="53">
        <f>SUM(N27:N29)</f>
        <v>115740</v>
      </c>
      <c r="O26" s="53">
        <f>SUM(O27:O29)</f>
        <v>18810</v>
      </c>
      <c r="P26" s="53">
        <f aca="true" t="shared" si="10" ref="P26:V26">SUM(P27:P29)</f>
        <v>90410</v>
      </c>
      <c r="Q26" s="53">
        <f t="shared" si="10"/>
        <v>33610</v>
      </c>
      <c r="R26" s="53">
        <f t="shared" si="10"/>
        <v>4370</v>
      </c>
      <c r="S26" s="53">
        <f t="shared" si="10"/>
        <v>45460</v>
      </c>
      <c r="T26" s="53">
        <f t="shared" si="10"/>
        <v>0</v>
      </c>
      <c r="U26" s="53">
        <f t="shared" si="10"/>
        <v>5490</v>
      </c>
      <c r="V26" s="53">
        <f t="shared" si="10"/>
        <v>0</v>
      </c>
      <c r="W26" s="53">
        <f t="shared" si="2"/>
        <v>793980</v>
      </c>
      <c r="X26" s="53">
        <f>SUM(X27:X29)</f>
        <v>951000</v>
      </c>
      <c r="Y26" s="66">
        <f t="shared" si="3"/>
        <v>-157020</v>
      </c>
      <c r="Z26" s="50">
        <f t="shared" si="4"/>
        <v>-16.51104100946372</v>
      </c>
    </row>
    <row r="27" spans="1:26" s="51" customFormat="1" ht="23.25">
      <c r="A27" s="55" t="s">
        <v>81</v>
      </c>
      <c r="B27" s="56">
        <v>49200</v>
      </c>
      <c r="C27" s="56">
        <v>20600</v>
      </c>
      <c r="D27" s="56">
        <v>72600</v>
      </c>
      <c r="E27" s="56">
        <v>39400</v>
      </c>
      <c r="F27" s="56">
        <v>47300</v>
      </c>
      <c r="G27" s="56">
        <v>27400</v>
      </c>
      <c r="H27" s="56">
        <v>5200</v>
      </c>
      <c r="I27" s="56">
        <v>2200</v>
      </c>
      <c r="J27" s="56">
        <v>41600</v>
      </c>
      <c r="K27" s="56">
        <v>62700</v>
      </c>
      <c r="L27" s="56">
        <v>6600</v>
      </c>
      <c r="M27" s="56">
        <v>21400</v>
      </c>
      <c r="N27" s="56">
        <v>103800</v>
      </c>
      <c r="O27" s="56">
        <v>15900</v>
      </c>
      <c r="P27" s="56">
        <v>73200</v>
      </c>
      <c r="Q27" s="56">
        <v>26400</v>
      </c>
      <c r="R27" s="56">
        <v>3600</v>
      </c>
      <c r="S27" s="56">
        <v>37400</v>
      </c>
      <c r="T27" s="56">
        <v>0</v>
      </c>
      <c r="U27" s="56">
        <v>4400</v>
      </c>
      <c r="V27" s="56">
        <v>0</v>
      </c>
      <c r="W27" s="58">
        <f t="shared" si="2"/>
        <v>660900</v>
      </c>
      <c r="X27" s="58">
        <v>800000</v>
      </c>
      <c r="Y27" s="59">
        <f t="shared" si="3"/>
        <v>-139100</v>
      </c>
      <c r="Z27" s="59">
        <f t="shared" si="4"/>
        <v>-17.3875</v>
      </c>
    </row>
    <row r="28" spans="1:26" s="51" customFormat="1" ht="23.25">
      <c r="A28" s="60" t="s">
        <v>82</v>
      </c>
      <c r="B28" s="61">
        <v>12930</v>
      </c>
      <c r="C28" s="61">
        <v>4750</v>
      </c>
      <c r="D28" s="61">
        <v>9200</v>
      </c>
      <c r="E28" s="61">
        <v>9980</v>
      </c>
      <c r="F28" s="61">
        <v>10530</v>
      </c>
      <c r="G28" s="61">
        <v>6280</v>
      </c>
      <c r="H28" s="61">
        <v>1250</v>
      </c>
      <c r="I28" s="61">
        <v>770</v>
      </c>
      <c r="J28" s="61">
        <v>7270</v>
      </c>
      <c r="K28" s="61">
        <v>13150</v>
      </c>
      <c r="L28" s="61">
        <v>1730</v>
      </c>
      <c r="M28" s="61">
        <v>5490</v>
      </c>
      <c r="N28" s="61">
        <v>11840</v>
      </c>
      <c r="O28" s="61">
        <v>2750</v>
      </c>
      <c r="P28" s="61">
        <v>17170</v>
      </c>
      <c r="Q28" s="61">
        <v>7190</v>
      </c>
      <c r="R28" s="61">
        <v>770</v>
      </c>
      <c r="S28" s="61">
        <v>7980</v>
      </c>
      <c r="T28" s="61">
        <v>0</v>
      </c>
      <c r="U28" s="61">
        <v>1090</v>
      </c>
      <c r="V28" s="61">
        <v>0</v>
      </c>
      <c r="W28" s="62">
        <f t="shared" si="2"/>
        <v>132120</v>
      </c>
      <c r="X28" s="62">
        <v>150000</v>
      </c>
      <c r="Y28" s="59">
        <f t="shared" si="3"/>
        <v>-17880</v>
      </c>
      <c r="Z28" s="59">
        <f t="shared" si="4"/>
        <v>-11.92</v>
      </c>
    </row>
    <row r="29" spans="1:26" s="51" customFormat="1" ht="23.25">
      <c r="A29" s="63" t="s">
        <v>83</v>
      </c>
      <c r="B29" s="68">
        <v>60</v>
      </c>
      <c r="C29" s="68">
        <v>20</v>
      </c>
      <c r="D29" s="68"/>
      <c r="E29" s="68">
        <v>40</v>
      </c>
      <c r="F29" s="68">
        <v>20</v>
      </c>
      <c r="G29" s="68"/>
      <c r="H29" s="68"/>
      <c r="I29" s="68">
        <v>0</v>
      </c>
      <c r="J29" s="68">
        <v>40</v>
      </c>
      <c r="K29" s="68">
        <v>360</v>
      </c>
      <c r="L29" s="68">
        <v>20</v>
      </c>
      <c r="M29" s="68"/>
      <c r="N29" s="68">
        <v>100</v>
      </c>
      <c r="O29" s="68">
        <v>160</v>
      </c>
      <c r="P29" s="68">
        <v>40</v>
      </c>
      <c r="Q29" s="68">
        <v>20</v>
      </c>
      <c r="R29" s="68">
        <v>0</v>
      </c>
      <c r="S29" s="68">
        <v>80</v>
      </c>
      <c r="T29" s="68">
        <v>0</v>
      </c>
      <c r="U29" s="68">
        <v>0</v>
      </c>
      <c r="V29" s="68">
        <v>0</v>
      </c>
      <c r="W29" s="64">
        <f t="shared" si="2"/>
        <v>960</v>
      </c>
      <c r="X29" s="64">
        <v>1000</v>
      </c>
      <c r="Y29" s="65">
        <f t="shared" si="3"/>
        <v>-40</v>
      </c>
      <c r="Z29" s="65">
        <f t="shared" si="4"/>
        <v>-4</v>
      </c>
    </row>
    <row r="30" spans="1:26" s="51" customFormat="1" ht="23.25">
      <c r="A30" s="70" t="s">
        <v>84</v>
      </c>
      <c r="B30" s="49">
        <v>0</v>
      </c>
      <c r="C30" s="49">
        <v>0</v>
      </c>
      <c r="D30" s="49">
        <v>13050</v>
      </c>
      <c r="E30" s="49">
        <v>130</v>
      </c>
      <c r="F30" s="49"/>
      <c r="G30" s="49">
        <v>260</v>
      </c>
      <c r="H30" s="49">
        <v>8050</v>
      </c>
      <c r="I30" s="49">
        <v>0</v>
      </c>
      <c r="J30" s="49">
        <v>780</v>
      </c>
      <c r="K30" s="49">
        <v>0</v>
      </c>
      <c r="L30" s="49">
        <v>0</v>
      </c>
      <c r="M30" s="49"/>
      <c r="N30" s="49">
        <v>130</v>
      </c>
      <c r="O30" s="49"/>
      <c r="P30" s="49"/>
      <c r="Q30" s="49">
        <v>130</v>
      </c>
      <c r="R30" s="49"/>
      <c r="S30" s="49"/>
      <c r="T30" s="49"/>
      <c r="U30" s="49"/>
      <c r="V30" s="49">
        <v>0</v>
      </c>
      <c r="W30" s="53">
        <f t="shared" si="2"/>
        <v>22530</v>
      </c>
      <c r="X30" s="53">
        <v>10000</v>
      </c>
      <c r="Y30" s="66">
        <f t="shared" si="3"/>
        <v>12530</v>
      </c>
      <c r="Z30" s="50">
        <f t="shared" si="4"/>
        <v>125.3</v>
      </c>
    </row>
    <row r="31" spans="1:26" s="51" customFormat="1" ht="23.25">
      <c r="A31" s="69" t="s">
        <v>85</v>
      </c>
      <c r="B31" s="53">
        <f aca="true" t="shared" si="11" ref="B31:K31">SUM(B32:B34)</f>
        <v>0</v>
      </c>
      <c r="C31" s="53">
        <f t="shared" si="11"/>
        <v>15034</v>
      </c>
      <c r="D31" s="53">
        <f t="shared" si="11"/>
        <v>4675</v>
      </c>
      <c r="E31" s="53">
        <f t="shared" si="11"/>
        <v>14372.2</v>
      </c>
      <c r="F31" s="53">
        <f t="shared" si="11"/>
        <v>7060.5</v>
      </c>
      <c r="G31" s="53">
        <f t="shared" si="11"/>
        <v>1350</v>
      </c>
      <c r="H31" s="53">
        <f t="shared" si="11"/>
        <v>23285.7</v>
      </c>
      <c r="I31" s="53">
        <f t="shared" si="11"/>
        <v>0</v>
      </c>
      <c r="J31" s="53">
        <f t="shared" si="11"/>
        <v>2268</v>
      </c>
      <c r="K31" s="53">
        <f t="shared" si="11"/>
        <v>13398</v>
      </c>
      <c r="L31" s="53">
        <f>SUM(L32:L34)</f>
        <v>11568.4</v>
      </c>
      <c r="M31" s="53">
        <f>SUM(M32:M34)</f>
        <v>17562</v>
      </c>
      <c r="N31" s="53">
        <f>SUM(N32:N34)</f>
        <v>2459.7</v>
      </c>
      <c r="O31" s="53">
        <f>SUM(O32:O34)</f>
        <v>900</v>
      </c>
      <c r="P31" s="53">
        <f aca="true" t="shared" si="12" ref="P31:V31">SUM(P32:P34)</f>
        <v>11459.7</v>
      </c>
      <c r="Q31" s="53">
        <f t="shared" si="12"/>
        <v>35639.7</v>
      </c>
      <c r="R31" s="53">
        <f t="shared" si="12"/>
        <v>26806.2</v>
      </c>
      <c r="S31" s="53">
        <f t="shared" si="12"/>
        <v>0</v>
      </c>
      <c r="T31" s="53">
        <f>SUM(T32:T34)</f>
        <v>425</v>
      </c>
      <c r="U31" s="53">
        <f t="shared" si="12"/>
        <v>0</v>
      </c>
      <c r="V31" s="53">
        <f t="shared" si="12"/>
        <v>8744.4</v>
      </c>
      <c r="W31" s="53">
        <f t="shared" si="2"/>
        <v>197008.49999999997</v>
      </c>
      <c r="X31" s="53">
        <f>SUM(X32:X34)</f>
        <v>135000</v>
      </c>
      <c r="Y31" s="66">
        <f t="shared" si="3"/>
        <v>62008.49999999997</v>
      </c>
      <c r="Z31" s="50">
        <f t="shared" si="4"/>
        <v>45.9322222222222</v>
      </c>
    </row>
    <row r="32" spans="1:26" s="51" customFormat="1" ht="23.25">
      <c r="A32" s="55" t="s">
        <v>81</v>
      </c>
      <c r="B32" s="56"/>
      <c r="C32" s="56">
        <v>3150</v>
      </c>
      <c r="D32" s="56">
        <v>4275</v>
      </c>
      <c r="E32" s="56">
        <v>0</v>
      </c>
      <c r="F32" s="56">
        <v>5625</v>
      </c>
      <c r="G32" s="56">
        <v>1350</v>
      </c>
      <c r="H32" s="56">
        <v>4050</v>
      </c>
      <c r="I32" s="56">
        <v>0</v>
      </c>
      <c r="J32" s="56">
        <v>2268</v>
      </c>
      <c r="K32" s="56">
        <v>0</v>
      </c>
      <c r="L32" s="56">
        <v>450</v>
      </c>
      <c r="M32" s="56">
        <v>2250</v>
      </c>
      <c r="N32" s="56">
        <v>450</v>
      </c>
      <c r="O32" s="56">
        <v>900</v>
      </c>
      <c r="P32" s="56">
        <v>9450</v>
      </c>
      <c r="Q32" s="56">
        <v>8626.5</v>
      </c>
      <c r="R32" s="56">
        <v>1350</v>
      </c>
      <c r="S32" s="56">
        <v>0</v>
      </c>
      <c r="T32" s="56">
        <v>225</v>
      </c>
      <c r="U32" s="56">
        <v>0</v>
      </c>
      <c r="V32" s="56">
        <v>4725</v>
      </c>
      <c r="W32" s="58">
        <f t="shared" si="2"/>
        <v>49144.5</v>
      </c>
      <c r="X32" s="58">
        <v>40000</v>
      </c>
      <c r="Y32" s="59">
        <f t="shared" si="3"/>
        <v>9144.5</v>
      </c>
      <c r="Z32" s="59">
        <f t="shared" si="4"/>
        <v>22.86125</v>
      </c>
    </row>
    <row r="33" spans="1:26" s="51" customFormat="1" ht="23.25">
      <c r="A33" s="60" t="s">
        <v>82</v>
      </c>
      <c r="B33" s="61"/>
      <c r="C33" s="61">
        <v>11884</v>
      </c>
      <c r="D33" s="61">
        <v>400</v>
      </c>
      <c r="E33" s="61">
        <v>14372.2</v>
      </c>
      <c r="F33" s="61">
        <v>1435.5</v>
      </c>
      <c r="G33" s="61">
        <v>0</v>
      </c>
      <c r="H33" s="61">
        <v>19235.7</v>
      </c>
      <c r="I33" s="61">
        <v>0</v>
      </c>
      <c r="J33" s="61">
        <v>0</v>
      </c>
      <c r="K33" s="61">
        <v>13398</v>
      </c>
      <c r="L33" s="61">
        <v>11118.4</v>
      </c>
      <c r="M33" s="61">
        <v>15312</v>
      </c>
      <c r="N33" s="61">
        <v>2009.7</v>
      </c>
      <c r="O33" s="61">
        <v>0</v>
      </c>
      <c r="P33" s="61">
        <v>2009.7</v>
      </c>
      <c r="Q33" s="61">
        <v>27013.2</v>
      </c>
      <c r="R33" s="61">
        <v>25456.2</v>
      </c>
      <c r="S33" s="61">
        <v>0</v>
      </c>
      <c r="T33" s="61">
        <v>200</v>
      </c>
      <c r="U33" s="61">
        <v>0</v>
      </c>
      <c r="V33" s="61">
        <v>4019.4</v>
      </c>
      <c r="W33" s="62">
        <f t="shared" si="2"/>
        <v>147864</v>
      </c>
      <c r="X33" s="62">
        <v>90000</v>
      </c>
      <c r="Y33" s="59">
        <f t="shared" si="3"/>
        <v>57864</v>
      </c>
      <c r="Z33" s="59">
        <f t="shared" si="4"/>
        <v>64.29333333333334</v>
      </c>
    </row>
    <row r="34" spans="1:26" s="51" customFormat="1" ht="23.25">
      <c r="A34" s="71" t="s">
        <v>86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4">
        <f t="shared" si="2"/>
        <v>0</v>
      </c>
      <c r="X34" s="49">
        <v>5000</v>
      </c>
      <c r="Y34" s="59">
        <f t="shared" si="3"/>
        <v>-5000</v>
      </c>
      <c r="Z34" s="65">
        <f>Y34*100/X34</f>
        <v>-100</v>
      </c>
    </row>
    <row r="35" spans="1:26" s="51" customFormat="1" ht="24" thickBot="1">
      <c r="A35" s="72" t="s">
        <v>40</v>
      </c>
      <c r="B35" s="73">
        <f aca="true" t="shared" si="13" ref="B35:N35">SUM(B6+B11+B12+B17+B18+B19+B20+B21+B22+B23+B24+B25+B5+B4)</f>
        <v>24985784</v>
      </c>
      <c r="C35" s="73">
        <f t="shared" si="13"/>
        <v>180563.65</v>
      </c>
      <c r="D35" s="73">
        <f t="shared" si="13"/>
        <v>20066699.2</v>
      </c>
      <c r="E35" s="73">
        <f t="shared" si="13"/>
        <v>64765.95</v>
      </c>
      <c r="F35" s="73">
        <f t="shared" si="13"/>
        <v>69230.14</v>
      </c>
      <c r="G35" s="73">
        <f t="shared" si="13"/>
        <v>20037639.86</v>
      </c>
      <c r="H35" s="73">
        <f t="shared" si="13"/>
        <v>20057504.009999998</v>
      </c>
      <c r="I35" s="73">
        <f t="shared" si="13"/>
        <v>2970</v>
      </c>
      <c r="J35" s="73">
        <f t="shared" si="13"/>
        <v>176443.5</v>
      </c>
      <c r="K35" s="73">
        <f t="shared" si="13"/>
        <v>20161171.5</v>
      </c>
      <c r="L35" s="73">
        <f>SUM(L6+L11+L12+L17+L18+L19+L20+L21+L22+L23+L24+L25+L5+L4)</f>
        <v>232261.37</v>
      </c>
      <c r="M35" s="73">
        <f t="shared" si="13"/>
        <v>19939492</v>
      </c>
      <c r="N35" s="73">
        <f t="shared" si="13"/>
        <v>164673.47999999998</v>
      </c>
      <c r="O35" s="73">
        <f>SUM(O6+O11+O12+O17+O18+O19+O20+O21+O22+O23+O24+O25+O5+O4)</f>
        <v>37699710</v>
      </c>
      <c r="P35" s="73">
        <f aca="true" t="shared" si="14" ref="P35:V35">SUM(P6+P11+P12+P17+P18+P19+P20+P21+P22+P23+P24+P25+P5+P4)</f>
        <v>226999.61</v>
      </c>
      <c r="Q35" s="73">
        <f t="shared" si="14"/>
        <v>295518.95</v>
      </c>
      <c r="R35" s="73">
        <f t="shared" si="14"/>
        <v>31176.2</v>
      </c>
      <c r="S35" s="73">
        <f t="shared" si="14"/>
        <v>37725460</v>
      </c>
      <c r="T35" s="73">
        <f t="shared" si="14"/>
        <v>110374.33</v>
      </c>
      <c r="U35" s="73">
        <f t="shared" si="14"/>
        <v>333622.01</v>
      </c>
      <c r="V35" s="73">
        <f t="shared" si="14"/>
        <v>152311304.4</v>
      </c>
      <c r="W35" s="73">
        <f>SUM(B35:V35)</f>
        <v>354873364.16</v>
      </c>
      <c r="X35" s="73">
        <f>SUM(X6+X11+X12+X17+X18+X19+X20+X21+X22+X23+X24+X25+X5+X4)</f>
        <v>162716500</v>
      </c>
      <c r="Y35" s="74">
        <f>SUM(W35-X35)</f>
        <v>192156864.16000003</v>
      </c>
      <c r="Z35" s="74">
        <f>Y35*100/X35</f>
        <v>118.09304167678143</v>
      </c>
    </row>
    <row r="36" spans="1:26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s="51" customFormat="1" ht="23.25">
      <c r="A37" s="114"/>
      <c r="B37" s="11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7"/>
  <sheetViews>
    <sheetView zoomScale="89" zoomScaleNormal="89" zoomScalePageLayoutView="0" workbookViewId="0" topLeftCell="M1">
      <selection activeCell="Y7" sqref="Y7"/>
    </sheetView>
  </sheetViews>
  <sheetFormatPr defaultColWidth="9.140625" defaultRowHeight="15"/>
  <cols>
    <col min="1" max="1" width="26.421875" style="43" customWidth="1"/>
    <col min="2" max="2" width="12.8515625" style="43" customWidth="1"/>
    <col min="3" max="3" width="11.00390625" style="43" customWidth="1"/>
    <col min="4" max="4" width="12.8515625" style="43" customWidth="1"/>
    <col min="5" max="5" width="10.421875" style="43" customWidth="1"/>
    <col min="6" max="21" width="12.8515625" style="43" customWidth="1"/>
    <col min="22" max="22" width="14.00390625" style="43" customWidth="1"/>
    <col min="23" max="24" width="14.8515625" style="43" customWidth="1"/>
    <col min="25" max="25" width="17.00390625" style="43" customWidth="1"/>
    <col min="26" max="26" width="8.7109375" style="43" customWidth="1"/>
    <col min="27" max="16384" width="9.00390625" style="43" customWidth="1"/>
  </cols>
  <sheetData>
    <row r="1" spans="1:21" ht="30.75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30.75">
      <c r="A2" s="113" t="s">
        <v>169</v>
      </c>
      <c r="B2" s="113"/>
      <c r="C2" s="113"/>
      <c r="D2" s="113"/>
      <c r="E2" s="113"/>
      <c r="F2" s="113"/>
      <c r="G2" s="113"/>
      <c r="H2" s="113"/>
      <c r="I2" s="113"/>
      <c r="J2" s="113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 t="s">
        <v>53</v>
      </c>
      <c r="Z2" s="44"/>
    </row>
    <row r="3" spans="1:26" ht="24">
      <c r="A3" s="45" t="s">
        <v>54</v>
      </c>
      <c r="B3" s="46" t="s">
        <v>132</v>
      </c>
      <c r="C3" s="46" t="s">
        <v>133</v>
      </c>
      <c r="D3" s="46" t="s">
        <v>134</v>
      </c>
      <c r="E3" s="46" t="s">
        <v>135</v>
      </c>
      <c r="F3" s="46" t="s">
        <v>136</v>
      </c>
      <c r="G3" s="46" t="s">
        <v>137</v>
      </c>
      <c r="H3" s="46" t="s">
        <v>138</v>
      </c>
      <c r="I3" s="46" t="s">
        <v>139</v>
      </c>
      <c r="J3" s="46" t="s">
        <v>140</v>
      </c>
      <c r="K3" s="46" t="s">
        <v>141</v>
      </c>
      <c r="L3" s="46" t="s">
        <v>142</v>
      </c>
      <c r="M3" s="46" t="s">
        <v>143</v>
      </c>
      <c r="N3" s="46" t="s">
        <v>144</v>
      </c>
      <c r="O3" s="46" t="s">
        <v>145</v>
      </c>
      <c r="P3" s="46" t="s">
        <v>146</v>
      </c>
      <c r="Q3" s="46" t="s">
        <v>147</v>
      </c>
      <c r="R3" s="46" t="s">
        <v>148</v>
      </c>
      <c r="S3" s="46" t="s">
        <v>149</v>
      </c>
      <c r="T3" s="46"/>
      <c r="U3" s="46"/>
      <c r="V3" s="46"/>
      <c r="W3" s="46" t="s">
        <v>55</v>
      </c>
      <c r="X3" s="46" t="s">
        <v>56</v>
      </c>
      <c r="Y3" s="47" t="s">
        <v>57</v>
      </c>
      <c r="Z3" s="47" t="s">
        <v>6</v>
      </c>
    </row>
    <row r="4" spans="1:26" s="51" customFormat="1" ht="23.25">
      <c r="A4" s="48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>
        <f>SUM(C4:V4)</f>
        <v>0</v>
      </c>
      <c r="Y4" s="50">
        <f>SUM(V4-X4)</f>
        <v>0</v>
      </c>
      <c r="Z4" s="50">
        <f>SUM(X4-Y4)</f>
        <v>0</v>
      </c>
    </row>
    <row r="5" spans="1:26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>
        <v>400</v>
      </c>
      <c r="F5" s="53">
        <v>0</v>
      </c>
      <c r="G5" s="53">
        <v>0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8">
        <f>SUM(B5:V5)</f>
        <v>400</v>
      </c>
      <c r="X5" s="53">
        <v>0</v>
      </c>
      <c r="Y5" s="50">
        <f>SUM(V5-X5)</f>
        <v>0</v>
      </c>
      <c r="Z5" s="50" t="e">
        <f>Y5*100/X5</f>
        <v>#DIV/0!</v>
      </c>
    </row>
    <row r="6" spans="1:26" s="51" customFormat="1" ht="23.25">
      <c r="A6" s="48" t="s">
        <v>60</v>
      </c>
      <c r="B6" s="54">
        <f aca="true" t="shared" si="0" ref="B6:N6">SUM(B7:B10)</f>
        <v>14060.75</v>
      </c>
      <c r="C6" s="54">
        <f t="shared" si="0"/>
        <v>87625.03</v>
      </c>
      <c r="D6" s="54">
        <f t="shared" si="0"/>
        <v>0</v>
      </c>
      <c r="E6" s="54">
        <f t="shared" si="0"/>
        <v>69517.16</v>
      </c>
      <c r="F6" s="54">
        <f t="shared" si="0"/>
        <v>242943.28</v>
      </c>
      <c r="G6" s="54">
        <f t="shared" si="0"/>
        <v>66817.78</v>
      </c>
      <c r="H6" s="54">
        <f t="shared" si="0"/>
        <v>37680000</v>
      </c>
      <c r="I6" s="54">
        <f t="shared" si="0"/>
        <v>316122.98</v>
      </c>
      <c r="J6" s="54">
        <f t="shared" si="0"/>
        <v>40873.2</v>
      </c>
      <c r="K6" s="54">
        <f t="shared" si="0"/>
        <v>33761280</v>
      </c>
      <c r="L6" s="54">
        <f t="shared" si="0"/>
        <v>66230.5</v>
      </c>
      <c r="M6" s="54">
        <f t="shared" si="0"/>
        <v>31908797.37</v>
      </c>
      <c r="N6" s="54">
        <f t="shared" si="0"/>
        <v>240362.53</v>
      </c>
      <c r="O6" s="54">
        <f>SUM(O7:O10)</f>
        <v>38593.75</v>
      </c>
      <c r="P6" s="54">
        <f aca="true" t="shared" si="1" ref="P6:V6">SUM(P7:P10)</f>
        <v>106848.43</v>
      </c>
      <c r="Q6" s="54">
        <f t="shared" si="1"/>
        <v>316783.3</v>
      </c>
      <c r="R6" s="54">
        <f t="shared" si="1"/>
        <v>0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>
        <f t="shared" si="1"/>
        <v>0</v>
      </c>
      <c r="W6" s="53">
        <f>SUM(B6:V6)</f>
        <v>104956856.06000002</v>
      </c>
      <c r="X6" s="53">
        <f>SUM(X7:X10)</f>
        <v>171523500</v>
      </c>
      <c r="Y6" s="50">
        <f>SUM(W6-X6)</f>
        <v>-66566643.93999998</v>
      </c>
      <c r="Z6" s="50">
        <f>Y6*100/X6</f>
        <v>-38.809051785906874</v>
      </c>
    </row>
    <row r="7" spans="1:26" s="51" customFormat="1" ht="23.25">
      <c r="A7" s="55" t="s">
        <v>61</v>
      </c>
      <c r="B7" s="56">
        <v>0</v>
      </c>
      <c r="C7" s="56"/>
      <c r="D7" s="56">
        <v>0</v>
      </c>
      <c r="E7" s="56">
        <v>0</v>
      </c>
      <c r="F7" s="56">
        <v>0</v>
      </c>
      <c r="G7" s="56">
        <v>0</v>
      </c>
      <c r="H7" s="56">
        <v>37680000</v>
      </c>
      <c r="I7" s="56">
        <v>0</v>
      </c>
      <c r="J7" s="56">
        <v>0</v>
      </c>
      <c r="K7" s="56">
        <v>33761280</v>
      </c>
      <c r="L7" s="56"/>
      <c r="M7" s="56">
        <v>31670040</v>
      </c>
      <c r="N7" s="56"/>
      <c r="O7" s="56">
        <v>0</v>
      </c>
      <c r="P7" s="56"/>
      <c r="Q7" s="56">
        <v>0</v>
      </c>
      <c r="R7" s="56">
        <v>0</v>
      </c>
      <c r="S7" s="56">
        <v>0</v>
      </c>
      <c r="T7" s="56"/>
      <c r="U7" s="57">
        <v>0</v>
      </c>
      <c r="V7" s="58">
        <v>0</v>
      </c>
      <c r="W7" s="58">
        <f>SUM(B7:V7)</f>
        <v>103111320</v>
      </c>
      <c r="X7" s="58">
        <v>170000000</v>
      </c>
      <c r="Y7" s="59">
        <f>W7-X7</f>
        <v>-66888680</v>
      </c>
      <c r="Z7" s="59">
        <f>Y7*100/X7</f>
        <v>-39.346282352941174</v>
      </c>
    </row>
    <row r="8" spans="1:26" s="51" customFormat="1" ht="23.25">
      <c r="A8" s="60" t="s">
        <v>62</v>
      </c>
      <c r="B8" s="61">
        <v>12373.75</v>
      </c>
      <c r="C8" s="61">
        <v>87625.03</v>
      </c>
      <c r="D8" s="61">
        <v>0</v>
      </c>
      <c r="E8" s="61">
        <v>69517.16</v>
      </c>
      <c r="F8" s="61">
        <v>241256.28</v>
      </c>
      <c r="G8" s="61">
        <v>63361.78</v>
      </c>
      <c r="H8" s="61">
        <v>0</v>
      </c>
      <c r="I8" s="61">
        <v>316122.98</v>
      </c>
      <c r="J8" s="61">
        <v>40873.2</v>
      </c>
      <c r="K8" s="61">
        <v>0</v>
      </c>
      <c r="L8" s="61">
        <v>66230.5</v>
      </c>
      <c r="M8" s="61">
        <v>238757.37</v>
      </c>
      <c r="N8" s="61">
        <v>240362.53</v>
      </c>
      <c r="O8" s="61">
        <v>38593.75</v>
      </c>
      <c r="P8" s="61">
        <v>103392.43</v>
      </c>
      <c r="Q8" s="61">
        <v>316783.3</v>
      </c>
      <c r="R8" s="61">
        <v>0</v>
      </c>
      <c r="S8" s="61"/>
      <c r="T8" s="61">
        <v>0</v>
      </c>
      <c r="U8" s="61">
        <v>0</v>
      </c>
      <c r="V8" s="62">
        <v>0</v>
      </c>
      <c r="W8" s="62">
        <f aca="true" t="shared" si="2" ref="W8:W34">SUM(B8:V8)</f>
        <v>1835250.0599999998</v>
      </c>
      <c r="X8" s="62">
        <v>1520000</v>
      </c>
      <c r="Y8" s="59">
        <f aca="true" t="shared" si="3" ref="Y8:Z34">W8-X8</f>
        <v>315250.0599999998</v>
      </c>
      <c r="Z8" s="59">
        <f>Y8*100/X8</f>
        <v>20.74013552631578</v>
      </c>
    </row>
    <row r="9" spans="1:26" s="51" customFormat="1" ht="23.25">
      <c r="A9" s="60" t="s">
        <v>63</v>
      </c>
      <c r="B9" s="61">
        <v>1687</v>
      </c>
      <c r="C9" s="61"/>
      <c r="D9" s="61">
        <v>0</v>
      </c>
      <c r="E9" s="61">
        <v>0</v>
      </c>
      <c r="F9" s="61">
        <v>1687</v>
      </c>
      <c r="G9" s="61">
        <v>3456</v>
      </c>
      <c r="H9" s="61"/>
      <c r="I9" s="61">
        <v>0</v>
      </c>
      <c r="J9" s="61"/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3456</v>
      </c>
      <c r="Q9" s="61">
        <v>0</v>
      </c>
      <c r="R9" s="61">
        <v>0</v>
      </c>
      <c r="S9" s="61"/>
      <c r="T9" s="61">
        <v>0</v>
      </c>
      <c r="U9" s="61"/>
      <c r="V9" s="62">
        <v>0</v>
      </c>
      <c r="W9" s="62">
        <f t="shared" si="2"/>
        <v>10286</v>
      </c>
      <c r="X9" s="62">
        <v>3500</v>
      </c>
      <c r="Y9" s="59">
        <f t="shared" si="3"/>
        <v>6786</v>
      </c>
      <c r="Z9" s="59">
        <f aca="true" t="shared" si="4" ref="Z9:Z33">Y9*100/X9</f>
        <v>193.88571428571427</v>
      </c>
    </row>
    <row r="10" spans="1:26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>
        <f t="shared" si="2"/>
        <v>0</v>
      </c>
      <c r="X10" s="64">
        <v>0</v>
      </c>
      <c r="Y10" s="65">
        <f t="shared" si="3"/>
        <v>0</v>
      </c>
      <c r="Z10" s="65">
        <v>0</v>
      </c>
    </row>
    <row r="11" spans="1:26" s="51" customFormat="1" ht="23.25">
      <c r="A11" s="52" t="s">
        <v>65</v>
      </c>
      <c r="B11" s="53">
        <v>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>
        <f t="shared" si="2"/>
        <v>0</v>
      </c>
      <c r="X11" s="53">
        <f>SUM(C11:V11)</f>
        <v>0</v>
      </c>
      <c r="Y11" s="66">
        <f t="shared" si="3"/>
        <v>0</v>
      </c>
      <c r="Z11" s="66">
        <v>0</v>
      </c>
    </row>
    <row r="12" spans="1:26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V12">SUM(P13:P16)</f>
        <v>0</v>
      </c>
      <c r="Q12" s="53">
        <f t="shared" si="6"/>
        <v>0</v>
      </c>
      <c r="R12" s="53">
        <f t="shared" si="6"/>
        <v>94039.51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 t="shared" si="6"/>
        <v>0</v>
      </c>
      <c r="W12" s="53">
        <f t="shared" si="2"/>
        <v>94039.51</v>
      </c>
      <c r="X12" s="53">
        <f>SUM(X13:X16)</f>
        <v>76000</v>
      </c>
      <c r="Y12" s="66">
        <f t="shared" si="3"/>
        <v>18039.509999999995</v>
      </c>
      <c r="Z12" s="50">
        <f t="shared" si="4"/>
        <v>23.736197368421045</v>
      </c>
    </row>
    <row r="13" spans="1:26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58">
        <f t="shared" si="2"/>
        <v>0</v>
      </c>
      <c r="X13" s="58">
        <f>SUM(C13:V13)</f>
        <v>0</v>
      </c>
      <c r="Y13" s="59">
        <f t="shared" si="3"/>
        <v>0</v>
      </c>
      <c r="Z13" s="59">
        <v>0</v>
      </c>
    </row>
    <row r="14" spans="1:26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2">
        <f t="shared" si="2"/>
        <v>0</v>
      </c>
      <c r="X14" s="62">
        <f>SUM(C14:V14)</f>
        <v>0</v>
      </c>
      <c r="Y14" s="59">
        <f t="shared" si="3"/>
        <v>0</v>
      </c>
      <c r="Z14" s="59">
        <v>0</v>
      </c>
    </row>
    <row r="15" spans="1:26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>
        <v>0</v>
      </c>
      <c r="O15" s="61"/>
      <c r="P15" s="61">
        <v>0</v>
      </c>
      <c r="Q15" s="61"/>
      <c r="R15" s="61">
        <v>94039.51</v>
      </c>
      <c r="S15" s="61"/>
      <c r="T15" s="61">
        <v>0</v>
      </c>
      <c r="U15" s="61"/>
      <c r="V15" s="61"/>
      <c r="W15" s="62">
        <f t="shared" si="2"/>
        <v>94039.51</v>
      </c>
      <c r="X15" s="62">
        <v>76000</v>
      </c>
      <c r="Y15" s="59">
        <f t="shared" si="3"/>
        <v>18039.509999999995</v>
      </c>
      <c r="Z15" s="59">
        <f t="shared" si="4"/>
        <v>23.736197368421045</v>
      </c>
    </row>
    <row r="16" spans="1:26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4">
        <f t="shared" si="2"/>
        <v>0</v>
      </c>
      <c r="X16" s="64">
        <f>SUM(C16:V16)</f>
        <v>0</v>
      </c>
      <c r="Y16" s="65">
        <f t="shared" si="3"/>
        <v>0</v>
      </c>
      <c r="Z16" s="65">
        <v>0</v>
      </c>
    </row>
    <row r="17" spans="1:26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 t="shared" si="2"/>
        <v>0</v>
      </c>
      <c r="X17" s="53">
        <f>SUM(C17:V17)</f>
        <v>0</v>
      </c>
      <c r="Y17" s="66">
        <f t="shared" si="3"/>
        <v>0</v>
      </c>
      <c r="Z17" s="66">
        <v>0</v>
      </c>
    </row>
    <row r="18" spans="1:26" s="51" customFormat="1" ht="23.25">
      <c r="A18" s="48" t="s">
        <v>72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>
        <f t="shared" si="2"/>
        <v>0</v>
      </c>
      <c r="X18" s="53">
        <v>0</v>
      </c>
      <c r="Y18" s="66">
        <f t="shared" si="3"/>
        <v>0</v>
      </c>
      <c r="Z18" s="66">
        <f t="shared" si="3"/>
        <v>0</v>
      </c>
    </row>
    <row r="19" spans="1:26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>
        <v>0</v>
      </c>
      <c r="U19" s="53">
        <f>0</f>
        <v>0</v>
      </c>
      <c r="V19" s="53">
        <f>0</f>
        <v>0</v>
      </c>
      <c r="W19" s="53">
        <f t="shared" si="2"/>
        <v>0</v>
      </c>
      <c r="X19" s="53">
        <f>SUM(C19:V19)</f>
        <v>0</v>
      </c>
      <c r="Y19" s="66">
        <f t="shared" si="3"/>
        <v>0</v>
      </c>
      <c r="Z19" s="66">
        <v>0</v>
      </c>
    </row>
    <row r="20" spans="1:26" s="51" customFormat="1" ht="23.25">
      <c r="A20" s="48" t="s">
        <v>74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 t="shared" si="2"/>
        <v>0</v>
      </c>
      <c r="X20" s="53">
        <f>SUM(C20:V20)</f>
        <v>0</v>
      </c>
      <c r="Y20" s="66">
        <f t="shared" si="3"/>
        <v>0</v>
      </c>
      <c r="Z20" s="66">
        <v>0</v>
      </c>
    </row>
    <row r="21" spans="1:26" s="51" customFormat="1" ht="23.25">
      <c r="A21" s="48" t="s">
        <v>75</v>
      </c>
      <c r="B21" s="53">
        <v>0</v>
      </c>
      <c r="C21" s="53">
        <v>0</v>
      </c>
      <c r="D21" s="53">
        <v>0</v>
      </c>
      <c r="E21" s="53"/>
      <c r="F21" s="53">
        <v>0</v>
      </c>
      <c r="G21" s="53">
        <v>4446.74</v>
      </c>
      <c r="H21" s="53">
        <v>0</v>
      </c>
      <c r="I21" s="53">
        <v>0</v>
      </c>
      <c r="J21" s="53">
        <v>0</v>
      </c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>
        <f t="shared" si="2"/>
        <v>4446.74</v>
      </c>
      <c r="X21" s="53">
        <v>4000</v>
      </c>
      <c r="Y21" s="66">
        <f t="shared" si="3"/>
        <v>446.7399999999998</v>
      </c>
      <c r="Z21" s="66">
        <f t="shared" si="4"/>
        <v>11.168499999999995</v>
      </c>
    </row>
    <row r="22" spans="1:26" s="51" customFormat="1" ht="23.25">
      <c r="A22" s="48" t="s">
        <v>76</v>
      </c>
      <c r="B22" s="53">
        <v>0</v>
      </c>
      <c r="C22" s="53"/>
      <c r="D22" s="53">
        <v>0</v>
      </c>
      <c r="E22" s="53"/>
      <c r="F22" s="53">
        <v>0</v>
      </c>
      <c r="G22" s="53">
        <v>275.55</v>
      </c>
      <c r="H22" s="53">
        <v>0</v>
      </c>
      <c r="I22" s="53">
        <v>260.52</v>
      </c>
      <c r="J22" s="53">
        <v>420.84</v>
      </c>
      <c r="K22" s="53">
        <v>0</v>
      </c>
      <c r="L22" s="53">
        <v>0</v>
      </c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>
        <f t="shared" si="2"/>
        <v>956.9099999999999</v>
      </c>
      <c r="X22" s="53">
        <v>0</v>
      </c>
      <c r="Y22" s="66">
        <f t="shared" si="3"/>
        <v>956.9099999999999</v>
      </c>
      <c r="Z22" s="66" t="e">
        <f t="shared" si="4"/>
        <v>#DIV/0!</v>
      </c>
    </row>
    <row r="23" spans="1:26" s="51" customFormat="1" ht="23.25">
      <c r="A23" s="48" t="s">
        <v>77</v>
      </c>
      <c r="B23" s="53">
        <v>0</v>
      </c>
      <c r="C23" s="53">
        <v>0</v>
      </c>
      <c r="D23" s="53">
        <v>0</v>
      </c>
      <c r="E23" s="53">
        <v>0</v>
      </c>
      <c r="F23" s="53"/>
      <c r="G23" s="53">
        <v>0</v>
      </c>
      <c r="H23" s="53">
        <v>18200</v>
      </c>
      <c r="I23" s="53">
        <v>1550</v>
      </c>
      <c r="J23" s="53">
        <v>16020</v>
      </c>
      <c r="K23" s="53">
        <v>0</v>
      </c>
      <c r="L23" s="53">
        <v>0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>
        <f t="shared" si="2"/>
        <v>35770</v>
      </c>
      <c r="X23" s="53">
        <v>36000</v>
      </c>
      <c r="Y23" s="66">
        <f t="shared" si="3"/>
        <v>-230</v>
      </c>
      <c r="Z23" s="66">
        <f t="shared" si="4"/>
        <v>-0.6388888888888888</v>
      </c>
    </row>
    <row r="24" spans="1:26" s="51" customFormat="1" ht="23.25">
      <c r="A24" s="52" t="s">
        <v>78</v>
      </c>
      <c r="B24" s="53">
        <v>0</v>
      </c>
      <c r="C24" s="53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60</v>
      </c>
      <c r="J24" s="53">
        <v>0</v>
      </c>
      <c r="K24" s="53">
        <v>6028.02</v>
      </c>
      <c r="L24" s="53">
        <v>0</v>
      </c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>
        <f t="shared" si="2"/>
        <v>6088.02</v>
      </c>
      <c r="X24" s="53">
        <v>6000</v>
      </c>
      <c r="Y24" s="66">
        <f t="shared" si="3"/>
        <v>88.02000000000044</v>
      </c>
      <c r="Z24" s="66">
        <f t="shared" si="4"/>
        <v>1.4670000000000072</v>
      </c>
    </row>
    <row r="25" spans="1:26" s="51" customFormat="1" ht="23.25">
      <c r="A25" s="48" t="s">
        <v>79</v>
      </c>
      <c r="B25" s="53">
        <f aca="true" t="shared" si="7" ref="B25:J25">B26+B30+B31</f>
        <v>152958</v>
      </c>
      <c r="C25" s="53">
        <f t="shared" si="7"/>
        <v>48190</v>
      </c>
      <c r="D25" s="53">
        <f t="shared" si="7"/>
        <v>28237</v>
      </c>
      <c r="E25" s="53">
        <f t="shared" si="7"/>
        <v>137395</v>
      </c>
      <c r="F25" s="53">
        <f t="shared" si="7"/>
        <v>62817</v>
      </c>
      <c r="G25" s="53">
        <f t="shared" si="7"/>
        <v>74585.5</v>
      </c>
      <c r="H25" s="53">
        <f t="shared" si="7"/>
        <v>100021.5</v>
      </c>
      <c r="I25" s="53">
        <f t="shared" si="7"/>
        <v>85420</v>
      </c>
      <c r="J25" s="53">
        <f t="shared" si="7"/>
        <v>163241.2</v>
      </c>
      <c r="K25" s="53">
        <f>K26+K30+K31</f>
        <v>139590</v>
      </c>
      <c r="L25" s="53">
        <f>L26+L30+L31</f>
        <v>100625</v>
      </c>
      <c r="M25" s="53">
        <f>M26+M30+M31</f>
        <v>183161.2</v>
      </c>
      <c r="N25" s="53">
        <f>N26+N30+N31</f>
        <v>139500</v>
      </c>
      <c r="O25" s="53">
        <f>O26+O30+O31</f>
        <v>160688.8</v>
      </c>
      <c r="P25" s="53">
        <f aca="true" t="shared" si="8" ref="P25:V25">P26+P30+P31</f>
        <v>120550</v>
      </c>
      <c r="Q25" s="53">
        <f t="shared" si="8"/>
        <v>83522.4</v>
      </c>
      <c r="R25" s="53">
        <f t="shared" si="8"/>
        <v>9600</v>
      </c>
      <c r="S25" s="53">
        <f t="shared" si="8"/>
        <v>0</v>
      </c>
      <c r="T25" s="53">
        <f t="shared" si="8"/>
        <v>0</v>
      </c>
      <c r="U25" s="53">
        <f t="shared" si="8"/>
        <v>0</v>
      </c>
      <c r="V25" s="53">
        <f t="shared" si="8"/>
        <v>0</v>
      </c>
      <c r="W25" s="53">
        <f t="shared" si="2"/>
        <v>1790102.5999999999</v>
      </c>
      <c r="X25" s="53">
        <f>X26+X30+X31</f>
        <v>1356500</v>
      </c>
      <c r="Y25" s="66">
        <f t="shared" si="3"/>
        <v>433602.59999999986</v>
      </c>
      <c r="Z25" s="50">
        <f t="shared" si="4"/>
        <v>31.96480648728344</v>
      </c>
    </row>
    <row r="26" spans="1:26" s="51" customFormat="1" ht="23.25">
      <c r="A26" s="69" t="s">
        <v>80</v>
      </c>
      <c r="B26" s="53">
        <f aca="true" t="shared" si="9" ref="B26:J26">SUM(B27:B29)</f>
        <v>129990</v>
      </c>
      <c r="C26" s="53">
        <f t="shared" si="9"/>
        <v>47540</v>
      </c>
      <c r="D26" s="53">
        <f t="shared" si="9"/>
        <v>26400</v>
      </c>
      <c r="E26" s="53">
        <f t="shared" si="9"/>
        <v>125730</v>
      </c>
      <c r="F26" s="53">
        <f t="shared" si="9"/>
        <v>44130</v>
      </c>
      <c r="G26" s="53">
        <f t="shared" si="9"/>
        <v>68650</v>
      </c>
      <c r="H26" s="53">
        <f t="shared" si="9"/>
        <v>81360</v>
      </c>
      <c r="I26" s="53">
        <f t="shared" si="9"/>
        <v>85420</v>
      </c>
      <c r="J26" s="53">
        <f t="shared" si="9"/>
        <v>136660</v>
      </c>
      <c r="K26" s="53">
        <f>SUM(K27:K29)</f>
        <v>137010</v>
      </c>
      <c r="L26" s="53">
        <f>SUM(L27:L29)</f>
        <v>98150</v>
      </c>
      <c r="M26" s="53">
        <f>SUM(M27:M29)</f>
        <v>170740</v>
      </c>
      <c r="N26" s="53">
        <f>SUM(N27:N29)</f>
        <v>132900</v>
      </c>
      <c r="O26" s="53">
        <f>SUM(O27:O29)</f>
        <v>124470</v>
      </c>
      <c r="P26" s="53">
        <f aca="true" t="shared" si="10" ref="P26:V26">SUM(P27:P29)</f>
        <v>119770</v>
      </c>
      <c r="Q26" s="53">
        <f t="shared" si="10"/>
        <v>56180</v>
      </c>
      <c r="R26" s="53">
        <f t="shared" si="10"/>
        <v>9600</v>
      </c>
      <c r="S26" s="53">
        <f t="shared" si="10"/>
        <v>0</v>
      </c>
      <c r="T26" s="53">
        <f t="shared" si="10"/>
        <v>0</v>
      </c>
      <c r="U26" s="53">
        <f t="shared" si="10"/>
        <v>0</v>
      </c>
      <c r="V26" s="53">
        <f t="shared" si="10"/>
        <v>0</v>
      </c>
      <c r="W26" s="53">
        <f t="shared" si="2"/>
        <v>1594700</v>
      </c>
      <c r="X26" s="53">
        <f>SUM(X27:X29)</f>
        <v>1201500</v>
      </c>
      <c r="Y26" s="66">
        <f t="shared" si="3"/>
        <v>393200</v>
      </c>
      <c r="Z26" s="50">
        <f t="shared" si="4"/>
        <v>32.7257594673325</v>
      </c>
    </row>
    <row r="27" spans="1:26" s="51" customFormat="1" ht="23.25">
      <c r="A27" s="55" t="s">
        <v>81</v>
      </c>
      <c r="B27" s="56">
        <v>104200</v>
      </c>
      <c r="C27" s="56">
        <v>39800</v>
      </c>
      <c r="D27" s="56">
        <v>20800</v>
      </c>
      <c r="E27" s="56">
        <v>102200</v>
      </c>
      <c r="F27" s="56">
        <v>35600</v>
      </c>
      <c r="G27" s="56">
        <v>54800</v>
      </c>
      <c r="H27" s="56">
        <v>66800</v>
      </c>
      <c r="I27" s="56">
        <v>68900</v>
      </c>
      <c r="J27" s="56">
        <v>109400</v>
      </c>
      <c r="K27" s="56">
        <v>115800</v>
      </c>
      <c r="L27" s="56">
        <v>81200</v>
      </c>
      <c r="M27" s="56">
        <v>139500</v>
      </c>
      <c r="N27" s="56">
        <v>107600</v>
      </c>
      <c r="O27" s="56">
        <v>103750</v>
      </c>
      <c r="P27" s="56">
        <v>92490</v>
      </c>
      <c r="Q27" s="56">
        <v>47550</v>
      </c>
      <c r="R27" s="56">
        <v>9000</v>
      </c>
      <c r="S27" s="56">
        <v>0</v>
      </c>
      <c r="T27" s="56">
        <v>0</v>
      </c>
      <c r="U27" s="56">
        <v>0</v>
      </c>
      <c r="V27" s="56">
        <v>0</v>
      </c>
      <c r="W27" s="58">
        <f t="shared" si="2"/>
        <v>1299390</v>
      </c>
      <c r="X27" s="58">
        <v>1000000</v>
      </c>
      <c r="Y27" s="59">
        <f t="shared" si="3"/>
        <v>299390</v>
      </c>
      <c r="Z27" s="59">
        <f t="shared" si="4"/>
        <v>29.939</v>
      </c>
    </row>
    <row r="28" spans="1:26" s="51" customFormat="1" ht="23.25">
      <c r="A28" s="60" t="s">
        <v>82</v>
      </c>
      <c r="B28" s="61">
        <v>25690</v>
      </c>
      <c r="C28" s="61">
        <v>7700</v>
      </c>
      <c r="D28" s="61">
        <v>5500</v>
      </c>
      <c r="E28" s="61">
        <v>23410</v>
      </c>
      <c r="F28" s="61">
        <v>8470</v>
      </c>
      <c r="G28" s="61">
        <v>13790</v>
      </c>
      <c r="H28" s="61">
        <v>14080</v>
      </c>
      <c r="I28" s="61">
        <v>16460</v>
      </c>
      <c r="J28" s="61">
        <v>27200</v>
      </c>
      <c r="K28" s="61">
        <v>21090</v>
      </c>
      <c r="L28" s="61">
        <v>16890</v>
      </c>
      <c r="M28" s="61">
        <v>31140</v>
      </c>
      <c r="N28" s="61">
        <v>25240</v>
      </c>
      <c r="O28" s="61">
        <v>20580</v>
      </c>
      <c r="P28" s="61">
        <v>27200</v>
      </c>
      <c r="Q28" s="61">
        <v>8590</v>
      </c>
      <c r="R28" s="61">
        <v>600</v>
      </c>
      <c r="S28" s="61">
        <v>0</v>
      </c>
      <c r="T28" s="61">
        <v>0</v>
      </c>
      <c r="U28" s="61">
        <v>0</v>
      </c>
      <c r="V28" s="61">
        <v>0</v>
      </c>
      <c r="W28" s="62">
        <f t="shared" si="2"/>
        <v>293630</v>
      </c>
      <c r="X28" s="62">
        <v>200000</v>
      </c>
      <c r="Y28" s="59">
        <f t="shared" si="3"/>
        <v>93630</v>
      </c>
      <c r="Z28" s="59">
        <f t="shared" si="4"/>
        <v>46.815</v>
      </c>
    </row>
    <row r="29" spans="1:26" s="51" customFormat="1" ht="23.25">
      <c r="A29" s="63" t="s">
        <v>83</v>
      </c>
      <c r="B29" s="68">
        <v>100</v>
      </c>
      <c r="C29" s="68">
        <v>40</v>
      </c>
      <c r="D29" s="68">
        <v>100</v>
      </c>
      <c r="E29" s="68">
        <v>120</v>
      </c>
      <c r="F29" s="68">
        <v>60</v>
      </c>
      <c r="G29" s="68">
        <v>60</v>
      </c>
      <c r="H29" s="68">
        <v>480</v>
      </c>
      <c r="I29" s="68">
        <v>60</v>
      </c>
      <c r="J29" s="68">
        <v>60</v>
      </c>
      <c r="K29" s="68">
        <v>120</v>
      </c>
      <c r="L29" s="68">
        <v>60</v>
      </c>
      <c r="M29" s="68">
        <v>100</v>
      </c>
      <c r="N29" s="68">
        <v>60</v>
      </c>
      <c r="O29" s="68">
        <v>140</v>
      </c>
      <c r="P29" s="68">
        <v>80</v>
      </c>
      <c r="Q29" s="68">
        <v>40</v>
      </c>
      <c r="R29" s="68">
        <v>0</v>
      </c>
      <c r="S29" s="68">
        <v>0</v>
      </c>
      <c r="T29" s="68">
        <v>0</v>
      </c>
      <c r="U29" s="68">
        <v>0</v>
      </c>
      <c r="V29" s="68">
        <v>0</v>
      </c>
      <c r="W29" s="64">
        <f t="shared" si="2"/>
        <v>1680</v>
      </c>
      <c r="X29" s="64">
        <v>1500</v>
      </c>
      <c r="Y29" s="65">
        <f t="shared" si="3"/>
        <v>180</v>
      </c>
      <c r="Z29" s="65">
        <f t="shared" si="4"/>
        <v>12</v>
      </c>
    </row>
    <row r="30" spans="1:26" s="51" customFormat="1" ht="23.25">
      <c r="A30" s="70" t="s">
        <v>84</v>
      </c>
      <c r="B30" s="49">
        <v>0</v>
      </c>
      <c r="C30" s="49">
        <v>650</v>
      </c>
      <c r="D30" s="49">
        <v>262</v>
      </c>
      <c r="E30" s="49">
        <v>10790</v>
      </c>
      <c r="F30" s="49"/>
      <c r="G30" s="49">
        <v>0</v>
      </c>
      <c r="H30" s="49">
        <v>0</v>
      </c>
      <c r="I30" s="49">
        <v>0</v>
      </c>
      <c r="J30" s="49">
        <v>0</v>
      </c>
      <c r="K30" s="49">
        <v>130</v>
      </c>
      <c r="L30" s="49">
        <v>0</v>
      </c>
      <c r="M30" s="49">
        <v>130</v>
      </c>
      <c r="N30" s="49">
        <v>3900</v>
      </c>
      <c r="O30" s="49">
        <v>2990</v>
      </c>
      <c r="P30" s="49">
        <v>780</v>
      </c>
      <c r="Q30" s="49">
        <v>130</v>
      </c>
      <c r="R30" s="49"/>
      <c r="S30" s="49"/>
      <c r="T30" s="49"/>
      <c r="U30" s="49"/>
      <c r="V30" s="49">
        <v>0</v>
      </c>
      <c r="W30" s="53">
        <f t="shared" si="2"/>
        <v>19762</v>
      </c>
      <c r="X30" s="53">
        <v>10000</v>
      </c>
      <c r="Y30" s="66">
        <f t="shared" si="3"/>
        <v>9762</v>
      </c>
      <c r="Z30" s="50">
        <f t="shared" si="4"/>
        <v>97.62</v>
      </c>
    </row>
    <row r="31" spans="1:26" s="51" customFormat="1" ht="23.25">
      <c r="A31" s="69" t="s">
        <v>85</v>
      </c>
      <c r="B31" s="53">
        <f aca="true" t="shared" si="11" ref="B31:K31">SUM(B32:B34)</f>
        <v>22968</v>
      </c>
      <c r="C31" s="53">
        <f t="shared" si="11"/>
        <v>0</v>
      </c>
      <c r="D31" s="53">
        <f t="shared" si="11"/>
        <v>1575</v>
      </c>
      <c r="E31" s="53">
        <f t="shared" si="11"/>
        <v>875</v>
      </c>
      <c r="F31" s="53">
        <f t="shared" si="11"/>
        <v>18687</v>
      </c>
      <c r="G31" s="53">
        <f t="shared" si="11"/>
        <v>5935.5</v>
      </c>
      <c r="H31" s="53">
        <f t="shared" si="11"/>
        <v>18661.5</v>
      </c>
      <c r="I31" s="53">
        <f t="shared" si="11"/>
        <v>0</v>
      </c>
      <c r="J31" s="53">
        <f t="shared" si="11"/>
        <v>26581.2</v>
      </c>
      <c r="K31" s="53">
        <f t="shared" si="11"/>
        <v>2450</v>
      </c>
      <c r="L31" s="53">
        <f>SUM(L32:L34)</f>
        <v>2475</v>
      </c>
      <c r="M31" s="53">
        <f>SUM(M32:M34)</f>
        <v>12291.2</v>
      </c>
      <c r="N31" s="53">
        <f>SUM(N32:N34)</f>
        <v>2700</v>
      </c>
      <c r="O31" s="53">
        <f>SUM(O32:O34)</f>
        <v>33228.8</v>
      </c>
      <c r="P31" s="53">
        <f aca="true" t="shared" si="12" ref="P31:V31">SUM(P32:P34)</f>
        <v>0</v>
      </c>
      <c r="Q31" s="53">
        <f t="shared" si="12"/>
        <v>27212.4</v>
      </c>
      <c r="R31" s="53">
        <f t="shared" si="12"/>
        <v>0</v>
      </c>
      <c r="S31" s="53">
        <f t="shared" si="12"/>
        <v>0</v>
      </c>
      <c r="T31" s="53">
        <f>SUM(T32:T34)</f>
        <v>0</v>
      </c>
      <c r="U31" s="53">
        <f t="shared" si="12"/>
        <v>0</v>
      </c>
      <c r="V31" s="53">
        <f t="shared" si="12"/>
        <v>0</v>
      </c>
      <c r="W31" s="53">
        <f t="shared" si="2"/>
        <v>175640.6</v>
      </c>
      <c r="X31" s="53">
        <f>SUM(X32:X34)</f>
        <v>145000</v>
      </c>
      <c r="Y31" s="66">
        <f t="shared" si="3"/>
        <v>30640.600000000006</v>
      </c>
      <c r="Z31" s="50">
        <f t="shared" si="4"/>
        <v>21.131448275862073</v>
      </c>
    </row>
    <row r="32" spans="1:26" s="51" customFormat="1" ht="23.25">
      <c r="A32" s="55" t="s">
        <v>81</v>
      </c>
      <c r="B32" s="56"/>
      <c r="C32" s="56">
        <v>0</v>
      </c>
      <c r="D32" s="56">
        <v>1575</v>
      </c>
      <c r="E32" s="56">
        <v>675</v>
      </c>
      <c r="F32" s="56">
        <v>3375</v>
      </c>
      <c r="G32" s="56">
        <v>4500</v>
      </c>
      <c r="H32" s="56">
        <v>0</v>
      </c>
      <c r="I32" s="56">
        <v>0</v>
      </c>
      <c r="J32" s="56">
        <v>1125</v>
      </c>
      <c r="K32" s="56">
        <v>2250</v>
      </c>
      <c r="L32" s="56">
        <v>2475</v>
      </c>
      <c r="M32" s="56">
        <v>5175</v>
      </c>
      <c r="N32" s="56">
        <v>2700</v>
      </c>
      <c r="O32" s="56">
        <v>5850</v>
      </c>
      <c r="P32" s="56">
        <v>0</v>
      </c>
      <c r="Q32" s="56">
        <v>225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8">
        <f t="shared" si="2"/>
        <v>29925</v>
      </c>
      <c r="X32" s="58">
        <v>50000</v>
      </c>
      <c r="Y32" s="59">
        <f t="shared" si="3"/>
        <v>-20075</v>
      </c>
      <c r="Z32" s="59">
        <f t="shared" si="4"/>
        <v>-40.15</v>
      </c>
    </row>
    <row r="33" spans="1:26" s="51" customFormat="1" ht="23.25">
      <c r="A33" s="60" t="s">
        <v>82</v>
      </c>
      <c r="B33" s="61">
        <v>22968</v>
      </c>
      <c r="C33" s="61">
        <v>0</v>
      </c>
      <c r="D33" s="61">
        <v>0</v>
      </c>
      <c r="E33" s="61">
        <v>200</v>
      </c>
      <c r="F33" s="61">
        <v>15312</v>
      </c>
      <c r="G33" s="61">
        <v>1435.5</v>
      </c>
      <c r="H33" s="61">
        <v>18661.5</v>
      </c>
      <c r="I33" s="61">
        <v>0</v>
      </c>
      <c r="J33" s="61">
        <v>25456.2</v>
      </c>
      <c r="K33" s="61">
        <v>200</v>
      </c>
      <c r="L33" s="61">
        <v>0</v>
      </c>
      <c r="M33" s="61">
        <v>7116.2</v>
      </c>
      <c r="N33" s="61">
        <v>0</v>
      </c>
      <c r="O33" s="61">
        <v>27378.8</v>
      </c>
      <c r="P33" s="61">
        <v>0</v>
      </c>
      <c r="Q33" s="61">
        <v>26987.4</v>
      </c>
      <c r="R33" s="61">
        <v>0</v>
      </c>
      <c r="S33" s="61">
        <v>0</v>
      </c>
      <c r="T33" s="61">
        <v>0</v>
      </c>
      <c r="U33" s="61">
        <v>0</v>
      </c>
      <c r="V33" s="61">
        <v>0</v>
      </c>
      <c r="W33" s="62">
        <f t="shared" si="2"/>
        <v>145715.6</v>
      </c>
      <c r="X33" s="62">
        <v>90000</v>
      </c>
      <c r="Y33" s="59">
        <f t="shared" si="3"/>
        <v>55715.600000000006</v>
      </c>
      <c r="Z33" s="59">
        <f t="shared" si="4"/>
        <v>61.90622222222223</v>
      </c>
    </row>
    <row r="34" spans="1:26" s="51" customFormat="1" ht="23.25">
      <c r="A34" s="71" t="s">
        <v>86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4">
        <f t="shared" si="2"/>
        <v>0</v>
      </c>
      <c r="X34" s="49">
        <v>5000</v>
      </c>
      <c r="Y34" s="59">
        <f t="shared" si="3"/>
        <v>-5000</v>
      </c>
      <c r="Z34" s="65">
        <f>Y34*100/X34</f>
        <v>-100</v>
      </c>
    </row>
    <row r="35" spans="1:26" s="51" customFormat="1" ht="24" thickBot="1">
      <c r="A35" s="72" t="s">
        <v>40</v>
      </c>
      <c r="B35" s="73">
        <f aca="true" t="shared" si="13" ref="B35:N35">SUM(B6+B11+B12+B17+B18+B19+B20+B21+B22+B23+B24+B25+B5+B4)</f>
        <v>167018.75</v>
      </c>
      <c r="C35" s="73">
        <f t="shared" si="13"/>
        <v>135815.03</v>
      </c>
      <c r="D35" s="73">
        <f t="shared" si="13"/>
        <v>28237</v>
      </c>
      <c r="E35" s="73">
        <f t="shared" si="13"/>
        <v>207312.16</v>
      </c>
      <c r="F35" s="73">
        <f t="shared" si="13"/>
        <v>305760.28</v>
      </c>
      <c r="G35" s="73">
        <f t="shared" si="13"/>
        <v>146125.57</v>
      </c>
      <c r="H35" s="73">
        <f t="shared" si="13"/>
        <v>37798221.5</v>
      </c>
      <c r="I35" s="73">
        <f t="shared" si="13"/>
        <v>403413.5</v>
      </c>
      <c r="J35" s="73">
        <f t="shared" si="13"/>
        <v>220555.24</v>
      </c>
      <c r="K35" s="73">
        <f t="shared" si="13"/>
        <v>33906898.02</v>
      </c>
      <c r="L35" s="73">
        <f>SUM(L6+L11+L12+L17+L18+L19+L20+L21+L22+L23+L24+L25+L5+L4)</f>
        <v>166855.5</v>
      </c>
      <c r="M35" s="73">
        <f t="shared" si="13"/>
        <v>32091958.57</v>
      </c>
      <c r="N35" s="73">
        <f t="shared" si="13"/>
        <v>379862.53</v>
      </c>
      <c r="O35" s="73">
        <f>SUM(O6+O11+O12+O17+O18+O19+O20+O21+O22+O23+O24+O25+O5+O4)</f>
        <v>199282.55</v>
      </c>
      <c r="P35" s="73">
        <f aca="true" t="shared" si="14" ref="P35:V35">SUM(P6+P11+P12+P17+P18+P19+P20+P21+P22+P23+P24+P25+P5+P4)</f>
        <v>227398.43</v>
      </c>
      <c r="Q35" s="73">
        <f t="shared" si="14"/>
        <v>400305.69999999995</v>
      </c>
      <c r="R35" s="73">
        <f t="shared" si="14"/>
        <v>103639.51</v>
      </c>
      <c r="S35" s="73">
        <f t="shared" si="14"/>
        <v>0</v>
      </c>
      <c r="T35" s="73">
        <f t="shared" si="14"/>
        <v>0</v>
      </c>
      <c r="U35" s="73">
        <f t="shared" si="14"/>
        <v>0</v>
      </c>
      <c r="V35" s="73">
        <f t="shared" si="14"/>
        <v>0</v>
      </c>
      <c r="W35" s="73">
        <f>SUM(B35:V35)</f>
        <v>106888659.84000002</v>
      </c>
      <c r="X35" s="73">
        <f>SUM(X6+X11+X12+X17+X18+X19+X20+X21+X22+X23+X24+X25+X5+X4)</f>
        <v>173002000</v>
      </c>
      <c r="Y35" s="74">
        <f>SUM(W35-X35)</f>
        <v>-66113340.15999998</v>
      </c>
      <c r="Z35" s="74">
        <f>Y35*100/X35</f>
        <v>-38.21536176460387</v>
      </c>
    </row>
    <row r="36" spans="1:26" s="51" customFormat="1" ht="24" thickTop="1">
      <c r="A36" s="75"/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s="51" customFormat="1" ht="23.25">
      <c r="A37" s="114"/>
      <c r="B37" s="114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</row>
  </sheetData>
  <sheetProtection/>
  <mergeCells count="3">
    <mergeCell ref="A1:J1"/>
    <mergeCell ref="A2:J2"/>
    <mergeCell ref="A37:B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8"/>
  <sheetViews>
    <sheetView zoomScale="89" zoomScaleNormal="89" zoomScalePageLayoutView="0" workbookViewId="0" topLeftCell="L1">
      <selection activeCell="Y7" sqref="Y7"/>
    </sheetView>
  </sheetViews>
  <sheetFormatPr defaultColWidth="9.140625" defaultRowHeight="15"/>
  <cols>
    <col min="1" max="1" width="26.421875" style="43" customWidth="1"/>
    <col min="2" max="2" width="12.8515625" style="43" customWidth="1"/>
    <col min="3" max="3" width="11.00390625" style="43" customWidth="1"/>
    <col min="4" max="4" width="12.8515625" style="43" customWidth="1"/>
    <col min="5" max="5" width="10.421875" style="43" customWidth="1"/>
    <col min="6" max="21" width="12.8515625" style="43" customWidth="1"/>
    <col min="22" max="22" width="14.00390625" style="43" customWidth="1"/>
    <col min="23" max="24" width="14.8515625" style="43" customWidth="1"/>
    <col min="25" max="25" width="17.00390625" style="43" customWidth="1"/>
    <col min="26" max="26" width="8.7109375" style="43" customWidth="1"/>
    <col min="27" max="16384" width="9.00390625" style="43" customWidth="1"/>
  </cols>
  <sheetData>
    <row r="1" spans="1:21" ht="30.75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30.75">
      <c r="A2" s="113" t="s">
        <v>168</v>
      </c>
      <c r="B2" s="113"/>
      <c r="C2" s="113"/>
      <c r="D2" s="113"/>
      <c r="E2" s="113"/>
      <c r="F2" s="113"/>
      <c r="G2" s="113"/>
      <c r="H2" s="113"/>
      <c r="I2" s="113"/>
      <c r="J2" s="113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 t="s">
        <v>53</v>
      </c>
      <c r="Z2" s="44"/>
    </row>
    <row r="3" spans="1:26" ht="24">
      <c r="A3" s="45" t="s">
        <v>54</v>
      </c>
      <c r="B3" s="46" t="s">
        <v>150</v>
      </c>
      <c r="C3" s="46" t="s">
        <v>151</v>
      </c>
      <c r="D3" s="46" t="s">
        <v>152</v>
      </c>
      <c r="E3" s="46" t="s">
        <v>153</v>
      </c>
      <c r="F3" s="46" t="s">
        <v>154</v>
      </c>
      <c r="G3" s="46" t="s">
        <v>155</v>
      </c>
      <c r="H3" s="46" t="s">
        <v>156</v>
      </c>
      <c r="I3" s="46" t="s">
        <v>157</v>
      </c>
      <c r="J3" s="46" t="s">
        <v>158</v>
      </c>
      <c r="K3" s="46" t="s">
        <v>159</v>
      </c>
      <c r="L3" s="46" t="s">
        <v>160</v>
      </c>
      <c r="M3" s="46" t="s">
        <v>161</v>
      </c>
      <c r="N3" s="46" t="s">
        <v>162</v>
      </c>
      <c r="O3" s="46" t="s">
        <v>163</v>
      </c>
      <c r="P3" s="46" t="s">
        <v>164</v>
      </c>
      <c r="Q3" s="46" t="s">
        <v>165</v>
      </c>
      <c r="R3" s="46" t="s">
        <v>166</v>
      </c>
      <c r="S3" s="46" t="s">
        <v>167</v>
      </c>
      <c r="T3" s="46" t="s">
        <v>170</v>
      </c>
      <c r="U3" s="46" t="s">
        <v>171</v>
      </c>
      <c r="V3" s="46"/>
      <c r="W3" s="46" t="s">
        <v>55</v>
      </c>
      <c r="X3" s="46" t="s">
        <v>56</v>
      </c>
      <c r="Y3" s="47" t="s">
        <v>57</v>
      </c>
      <c r="Z3" s="47" t="s">
        <v>6</v>
      </c>
    </row>
    <row r="4" spans="1:26" s="51" customFormat="1" ht="23.25">
      <c r="A4" s="48" t="s">
        <v>58</v>
      </c>
      <c r="B4" s="49"/>
      <c r="C4" s="49"/>
      <c r="D4" s="49"/>
      <c r="E4" s="49"/>
      <c r="F4" s="49"/>
      <c r="G4" s="49"/>
      <c r="H4" s="49"/>
      <c r="I4" s="49">
        <v>5310</v>
      </c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8">
        <f>SUM(B4:V4)</f>
        <v>5310</v>
      </c>
      <c r="X4" s="49"/>
      <c r="Y4" s="50">
        <f>SUM(V4-X4)</f>
        <v>0</v>
      </c>
      <c r="Z4" s="50">
        <f>SUM(X4-Y4)</f>
        <v>0</v>
      </c>
    </row>
    <row r="5" spans="1:26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/>
      <c r="F5" s="53">
        <v>0</v>
      </c>
      <c r="G5" s="53">
        <v>0</v>
      </c>
      <c r="H5" s="53"/>
      <c r="I5" s="53"/>
      <c r="J5" s="53"/>
      <c r="K5" s="53"/>
      <c r="L5" s="53"/>
      <c r="M5" s="53"/>
      <c r="N5" s="53">
        <v>400</v>
      </c>
      <c r="O5" s="53"/>
      <c r="P5" s="53"/>
      <c r="Q5" s="53"/>
      <c r="R5" s="53"/>
      <c r="S5" s="53"/>
      <c r="T5" s="53"/>
      <c r="U5" s="53"/>
      <c r="V5" s="53"/>
      <c r="W5" s="58">
        <f>SUM(B5:V5)</f>
        <v>400</v>
      </c>
      <c r="X5" s="53">
        <v>0</v>
      </c>
      <c r="Y5" s="50">
        <f>SUM(V5-X5)</f>
        <v>0</v>
      </c>
      <c r="Z5" s="50" t="e">
        <f>Y5*100/X5</f>
        <v>#DIV/0!</v>
      </c>
    </row>
    <row r="6" spans="1:26" s="51" customFormat="1" ht="23.25">
      <c r="A6" s="48" t="s">
        <v>60</v>
      </c>
      <c r="B6" s="54">
        <f aca="true" t="shared" si="0" ref="B6:N6">SUM(B7:B10)</f>
        <v>27355680</v>
      </c>
      <c r="C6" s="54">
        <f t="shared" si="0"/>
        <v>131830.31</v>
      </c>
      <c r="D6" s="54">
        <f t="shared" si="0"/>
        <v>169808.45</v>
      </c>
      <c r="E6" s="54">
        <f t="shared" si="0"/>
        <v>74619.15</v>
      </c>
      <c r="F6" s="54">
        <f t="shared" si="0"/>
        <v>0</v>
      </c>
      <c r="G6" s="54">
        <f>SUM(G7:G10)</f>
        <v>27712140.28</v>
      </c>
      <c r="H6" s="54">
        <f t="shared" si="0"/>
        <v>68238480</v>
      </c>
      <c r="I6" s="54">
        <f t="shared" si="0"/>
        <v>109730.45</v>
      </c>
      <c r="J6" s="54">
        <f t="shared" si="0"/>
        <v>0</v>
      </c>
      <c r="K6" s="54">
        <f t="shared" si="0"/>
        <v>0</v>
      </c>
      <c r="L6" s="54">
        <f t="shared" si="0"/>
        <v>0</v>
      </c>
      <c r="M6" s="54">
        <f t="shared" si="0"/>
        <v>163899.34</v>
      </c>
      <c r="N6" s="54">
        <f t="shared" si="0"/>
        <v>19895040</v>
      </c>
      <c r="O6" s="54">
        <f>SUM(O7:O10)</f>
        <v>147417</v>
      </c>
      <c r="P6" s="54">
        <f aca="true" t="shared" si="1" ref="P6:V6">SUM(P7:P10)</f>
        <v>58875</v>
      </c>
      <c r="Q6" s="54">
        <f t="shared" si="1"/>
        <v>221348.4</v>
      </c>
      <c r="R6" s="54">
        <f t="shared" si="1"/>
        <v>75353.94</v>
      </c>
      <c r="S6" s="54">
        <f t="shared" si="1"/>
        <v>52818967.53</v>
      </c>
      <c r="T6" s="54">
        <f t="shared" si="1"/>
        <v>16575</v>
      </c>
      <c r="U6" s="54">
        <f t="shared" si="1"/>
        <v>128952.39</v>
      </c>
      <c r="V6" s="54">
        <f t="shared" si="1"/>
        <v>0</v>
      </c>
      <c r="W6" s="53">
        <f>SUM(B6:V6)</f>
        <v>197318717.24</v>
      </c>
      <c r="X6" s="53">
        <f>SUM(X7:X10)</f>
        <v>181502000</v>
      </c>
      <c r="Y6" s="50">
        <f>SUM(W6-X6)</f>
        <v>15816717.24000001</v>
      </c>
      <c r="Z6" s="50">
        <f>Y6*100/X6</f>
        <v>8.714348734449212</v>
      </c>
    </row>
    <row r="7" spans="1:26" s="51" customFormat="1" ht="23.25">
      <c r="A7" s="55" t="s">
        <v>61</v>
      </c>
      <c r="B7" s="56">
        <v>27355680</v>
      </c>
      <c r="C7" s="56"/>
      <c r="D7" s="56"/>
      <c r="E7" s="56"/>
      <c r="G7" s="56">
        <v>27355680</v>
      </c>
      <c r="H7" s="56">
        <v>68238480</v>
      </c>
      <c r="I7" s="56"/>
      <c r="J7" s="56"/>
      <c r="K7" s="56"/>
      <c r="L7" s="56"/>
      <c r="M7" s="56"/>
      <c r="N7" s="56">
        <v>19895040</v>
      </c>
      <c r="O7" s="56"/>
      <c r="P7" s="56"/>
      <c r="Q7" s="56"/>
      <c r="R7" s="56"/>
      <c r="S7" s="56">
        <v>52601280</v>
      </c>
      <c r="T7" s="56"/>
      <c r="U7" s="57"/>
      <c r="V7" s="58"/>
      <c r="W7" s="58">
        <f>SUM(B7:V7)</f>
        <v>195446160</v>
      </c>
      <c r="X7" s="58">
        <v>180000000</v>
      </c>
      <c r="Y7" s="59">
        <f>W7-X7</f>
        <v>15446160</v>
      </c>
      <c r="Z7" s="59">
        <f>Y7*100/X7</f>
        <v>8.5812</v>
      </c>
    </row>
    <row r="8" spans="1:26" s="51" customFormat="1" ht="23.25">
      <c r="A8" s="60" t="s">
        <v>62</v>
      </c>
      <c r="B8" s="61"/>
      <c r="C8" s="61">
        <v>128374.31</v>
      </c>
      <c r="D8" s="61">
        <v>168965.45</v>
      </c>
      <c r="E8" s="61">
        <v>74619.15</v>
      </c>
      <c r="G8" s="61">
        <v>352140.28</v>
      </c>
      <c r="H8" s="61"/>
      <c r="I8" s="61">
        <v>109730.45</v>
      </c>
      <c r="J8" s="61"/>
      <c r="K8" s="61"/>
      <c r="L8" s="61"/>
      <c r="M8" s="61">
        <v>163899.34</v>
      </c>
      <c r="N8" s="61"/>
      <c r="O8" s="61">
        <v>145730</v>
      </c>
      <c r="P8" s="61">
        <v>58875</v>
      </c>
      <c r="Q8" s="61">
        <v>221348.4</v>
      </c>
      <c r="R8" s="61">
        <v>75353.94</v>
      </c>
      <c r="S8" s="61">
        <v>217687.53</v>
      </c>
      <c r="T8" s="61">
        <v>16575</v>
      </c>
      <c r="U8" s="61">
        <v>128952.39</v>
      </c>
      <c r="V8" s="62"/>
      <c r="W8" s="62">
        <f aca="true" t="shared" si="2" ref="W8:W35">SUM(B8:V8)</f>
        <v>1862251.2399999998</v>
      </c>
      <c r="X8" s="62">
        <v>1500000</v>
      </c>
      <c r="Y8" s="59">
        <f aca="true" t="shared" si="3" ref="Y8:Z35">W8-X8</f>
        <v>362251.23999999976</v>
      </c>
      <c r="Z8" s="59">
        <f>Y8*100/X8</f>
        <v>24.150082666666652</v>
      </c>
    </row>
    <row r="9" spans="1:26" s="51" customFormat="1" ht="23.25">
      <c r="A9" s="60" t="s">
        <v>63</v>
      </c>
      <c r="B9" s="61"/>
      <c r="C9" s="61">
        <v>3456</v>
      </c>
      <c r="D9" s="61">
        <v>843</v>
      </c>
      <c r="E9" s="61"/>
      <c r="F9" s="61"/>
      <c r="G9" s="61">
        <v>4320</v>
      </c>
      <c r="H9" s="61"/>
      <c r="I9" s="61"/>
      <c r="J9" s="61"/>
      <c r="K9" s="61"/>
      <c r="L9" s="61"/>
      <c r="M9" s="61"/>
      <c r="N9" s="61"/>
      <c r="O9" s="61">
        <v>1687</v>
      </c>
      <c r="P9" s="61"/>
      <c r="Q9" s="61">
        <v>0</v>
      </c>
      <c r="R9" s="61"/>
      <c r="S9" s="61"/>
      <c r="T9" s="61"/>
      <c r="U9" s="61"/>
      <c r="V9" s="62"/>
      <c r="W9" s="62">
        <f>SUM(B9:V9)</f>
        <v>10306</v>
      </c>
      <c r="X9" s="62">
        <v>2000</v>
      </c>
      <c r="Y9" s="59">
        <f t="shared" si="3"/>
        <v>8306</v>
      </c>
      <c r="Z9" s="59">
        <f aca="true" t="shared" si="4" ref="Z9:Z34">Y9*100/X9</f>
        <v>415.3</v>
      </c>
    </row>
    <row r="10" spans="1:26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>
        <f t="shared" si="2"/>
        <v>0</v>
      </c>
      <c r="X10" s="64">
        <v>0</v>
      </c>
      <c r="Y10" s="65">
        <f t="shared" si="3"/>
        <v>0</v>
      </c>
      <c r="Z10" s="65">
        <v>0</v>
      </c>
    </row>
    <row r="11" spans="1:26" s="51" customFormat="1" ht="23.25">
      <c r="A11" s="52" t="s">
        <v>65</v>
      </c>
      <c r="B11" s="53">
        <v>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>
        <f t="shared" si="2"/>
        <v>0</v>
      </c>
      <c r="X11" s="53">
        <f>SUM(C11:V11)</f>
        <v>0</v>
      </c>
      <c r="Y11" s="66">
        <f t="shared" si="3"/>
        <v>0</v>
      </c>
      <c r="Z11" s="66">
        <v>0</v>
      </c>
    </row>
    <row r="12" spans="1:26" s="51" customFormat="1" ht="23.25">
      <c r="A12" s="48" t="s">
        <v>66</v>
      </c>
      <c r="B12" s="53">
        <f aca="true" t="shared" si="5" ref="B12:N12">SUM(B13:B17)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SUM(O13:O17)</f>
        <v>0</v>
      </c>
      <c r="P12" s="53">
        <f aca="true" t="shared" si="6" ref="P12:V12">SUM(P13:P17)</f>
        <v>0</v>
      </c>
      <c r="Q12" s="53">
        <f t="shared" si="6"/>
        <v>0</v>
      </c>
      <c r="R12" s="53">
        <f t="shared" si="6"/>
        <v>89707.01</v>
      </c>
      <c r="S12" s="53">
        <f t="shared" si="6"/>
        <v>0</v>
      </c>
      <c r="T12" s="53">
        <f t="shared" si="6"/>
        <v>0</v>
      </c>
      <c r="U12" s="53">
        <f t="shared" si="6"/>
        <v>2692.69</v>
      </c>
      <c r="V12" s="53">
        <f t="shared" si="6"/>
        <v>0</v>
      </c>
      <c r="W12" s="53">
        <f t="shared" si="2"/>
        <v>92399.7</v>
      </c>
      <c r="X12" s="53">
        <f>SUM(X13:X17)</f>
        <v>76000</v>
      </c>
      <c r="Y12" s="66">
        <f t="shared" si="3"/>
        <v>16399.699999999997</v>
      </c>
      <c r="Z12" s="50">
        <f t="shared" si="4"/>
        <v>21.578552631578944</v>
      </c>
    </row>
    <row r="13" spans="1:26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58">
        <f t="shared" si="2"/>
        <v>0</v>
      </c>
      <c r="X13" s="58">
        <f>SUM(C13:V13)</f>
        <v>0</v>
      </c>
      <c r="Y13" s="59">
        <f t="shared" si="3"/>
        <v>0</v>
      </c>
      <c r="Z13" s="59">
        <v>0</v>
      </c>
    </row>
    <row r="14" spans="1:26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2">
        <f t="shared" si="2"/>
        <v>0</v>
      </c>
      <c r="X14" s="62">
        <f>SUM(C14:V14)</f>
        <v>0</v>
      </c>
      <c r="Y14" s="59">
        <f t="shared" si="3"/>
        <v>0</v>
      </c>
      <c r="Z14" s="59">
        <v>0</v>
      </c>
    </row>
    <row r="15" spans="1:26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>
        <v>0</v>
      </c>
      <c r="O15" s="61"/>
      <c r="P15" s="61">
        <v>0</v>
      </c>
      <c r="Q15" s="61"/>
      <c r="R15" s="61">
        <v>89707.01</v>
      </c>
      <c r="S15" s="61"/>
      <c r="T15" s="61">
        <v>0</v>
      </c>
      <c r="U15" s="61"/>
      <c r="V15" s="61"/>
      <c r="W15" s="62">
        <f t="shared" si="2"/>
        <v>89707.01</v>
      </c>
      <c r="X15" s="62">
        <v>76000</v>
      </c>
      <c r="Y15" s="59">
        <f t="shared" si="3"/>
        <v>13707.009999999995</v>
      </c>
      <c r="Z15" s="59">
        <f t="shared" si="4"/>
        <v>18.035539473684203</v>
      </c>
    </row>
    <row r="16" spans="1:26" s="51" customFormat="1" ht="23.25">
      <c r="A16" s="67" t="s">
        <v>213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>
        <v>2692.69</v>
      </c>
      <c r="V16" s="96"/>
      <c r="W16" s="62">
        <f t="shared" si="2"/>
        <v>2692.69</v>
      </c>
      <c r="X16" s="49"/>
      <c r="Y16" s="65"/>
      <c r="Z16" s="65"/>
    </row>
    <row r="17" spans="1:26" s="51" customFormat="1" ht="23.25">
      <c r="A17" s="67" t="s">
        <v>70</v>
      </c>
      <c r="B17" s="68">
        <f>0</f>
        <v>0</v>
      </c>
      <c r="C17" s="68">
        <f>0</f>
        <v>0</v>
      </c>
      <c r="D17" s="68">
        <f>0</f>
        <v>0</v>
      </c>
      <c r="E17" s="68">
        <f>0</f>
        <v>0</v>
      </c>
      <c r="F17" s="68">
        <f>0</f>
        <v>0</v>
      </c>
      <c r="G17" s="68">
        <f>0</f>
        <v>0</v>
      </c>
      <c r="H17" s="68">
        <f>0</f>
        <v>0</v>
      </c>
      <c r="I17" s="68">
        <f>0</f>
        <v>0</v>
      </c>
      <c r="J17" s="68">
        <f>0</f>
        <v>0</v>
      </c>
      <c r="K17" s="68">
        <v>0</v>
      </c>
      <c r="L17" s="68">
        <v>0</v>
      </c>
      <c r="M17" s="68">
        <v>0</v>
      </c>
      <c r="N17" s="68">
        <v>0</v>
      </c>
      <c r="O17" s="68">
        <f>0</f>
        <v>0</v>
      </c>
      <c r="P17" s="68">
        <f>0</f>
        <v>0</v>
      </c>
      <c r="Q17" s="68">
        <f>0</f>
        <v>0</v>
      </c>
      <c r="R17" s="68">
        <f>0</f>
        <v>0</v>
      </c>
      <c r="S17" s="68">
        <f>0</f>
        <v>0</v>
      </c>
      <c r="T17" s="68">
        <f>0</f>
        <v>0</v>
      </c>
      <c r="U17" s="68">
        <f>0</f>
        <v>0</v>
      </c>
      <c r="V17" s="68">
        <f>0</f>
        <v>0</v>
      </c>
      <c r="W17" s="64">
        <f t="shared" si="2"/>
        <v>0</v>
      </c>
      <c r="X17" s="64">
        <f>SUM(C17:V17)</f>
        <v>0</v>
      </c>
      <c r="Y17" s="65">
        <f t="shared" si="3"/>
        <v>0</v>
      </c>
      <c r="Z17" s="65">
        <v>0</v>
      </c>
    </row>
    <row r="18" spans="1:26" s="51" customFormat="1" ht="23.25">
      <c r="A18" s="48" t="s">
        <v>71</v>
      </c>
      <c r="B18" s="53">
        <f>0</f>
        <v>0</v>
      </c>
      <c r="C18" s="53">
        <f>0</f>
        <v>0</v>
      </c>
      <c r="D18" s="53">
        <f>0</f>
        <v>0</v>
      </c>
      <c r="E18" s="53">
        <f>0</f>
        <v>0</v>
      </c>
      <c r="F18" s="53">
        <f>0</f>
        <v>0</v>
      </c>
      <c r="G18" s="53">
        <f>0</f>
        <v>0</v>
      </c>
      <c r="H18" s="53">
        <f>0</f>
        <v>0</v>
      </c>
      <c r="I18" s="53">
        <f>0</f>
        <v>0</v>
      </c>
      <c r="J18" s="53">
        <f>0</f>
        <v>0</v>
      </c>
      <c r="K18" s="53">
        <v>0</v>
      </c>
      <c r="L18" s="53"/>
      <c r="M18" s="53"/>
      <c r="N18" s="53"/>
      <c r="O18" s="53">
        <f>0</f>
        <v>0</v>
      </c>
      <c r="P18" s="53">
        <f>0</f>
        <v>0</v>
      </c>
      <c r="Q18" s="53">
        <f>0</f>
        <v>0</v>
      </c>
      <c r="R18" s="53">
        <f>0</f>
        <v>0</v>
      </c>
      <c r="S18" s="53">
        <f>0</f>
        <v>0</v>
      </c>
      <c r="T18" s="53">
        <f>0</f>
        <v>0</v>
      </c>
      <c r="U18" s="53">
        <f>0</f>
        <v>0</v>
      </c>
      <c r="V18" s="53">
        <f>0</f>
        <v>0</v>
      </c>
      <c r="W18" s="53">
        <f t="shared" si="2"/>
        <v>0</v>
      </c>
      <c r="X18" s="53">
        <f>SUM(C18:V18)</f>
        <v>0</v>
      </c>
      <c r="Y18" s="66">
        <f t="shared" si="3"/>
        <v>0</v>
      </c>
      <c r="Z18" s="66">
        <v>0</v>
      </c>
    </row>
    <row r="19" spans="1:26" s="51" customFormat="1" ht="23.25">
      <c r="A19" s="48" t="s">
        <v>72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>
        <f t="shared" si="2"/>
        <v>0</v>
      </c>
      <c r="X19" s="53">
        <v>0</v>
      </c>
      <c r="Y19" s="66">
        <f t="shared" si="3"/>
        <v>0</v>
      </c>
      <c r="Z19" s="66">
        <f t="shared" si="3"/>
        <v>0</v>
      </c>
    </row>
    <row r="20" spans="1:26" s="51" customFormat="1" ht="23.25">
      <c r="A20" s="48" t="s">
        <v>73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 t="shared" si="2"/>
        <v>0</v>
      </c>
      <c r="X20" s="53">
        <f>SUM(C20:V20)</f>
        <v>0</v>
      </c>
      <c r="Y20" s="66">
        <f t="shared" si="3"/>
        <v>0</v>
      </c>
      <c r="Z20" s="66">
        <v>0</v>
      </c>
    </row>
    <row r="21" spans="1:26" s="51" customFormat="1" ht="23.25">
      <c r="A21" s="48" t="s">
        <v>74</v>
      </c>
      <c r="B21" s="53">
        <f>0</f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>
        <f>0</f>
        <v>0</v>
      </c>
      <c r="V21" s="53">
        <f>0</f>
        <v>0</v>
      </c>
      <c r="W21" s="53">
        <f t="shared" si="2"/>
        <v>0</v>
      </c>
      <c r="X21" s="53">
        <f>SUM(C21:V21)</f>
        <v>0</v>
      </c>
      <c r="Y21" s="66">
        <f t="shared" si="3"/>
        <v>0</v>
      </c>
      <c r="Z21" s="66">
        <v>0</v>
      </c>
    </row>
    <row r="22" spans="1:26" s="51" customFormat="1" ht="23.25">
      <c r="A22" s="48" t="s">
        <v>75</v>
      </c>
      <c r="B22" s="53">
        <v>0</v>
      </c>
      <c r="C22" s="53">
        <v>0</v>
      </c>
      <c r="D22" s="53">
        <v>0</v>
      </c>
      <c r="E22" s="53">
        <v>4592.53</v>
      </c>
      <c r="F22" s="53">
        <v>0</v>
      </c>
      <c r="G22" s="53"/>
      <c r="H22" s="53">
        <v>0</v>
      </c>
      <c r="I22" s="53">
        <v>0</v>
      </c>
      <c r="J22" s="53">
        <v>0</v>
      </c>
      <c r="K22" s="53">
        <v>0</v>
      </c>
      <c r="L22" s="53"/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>
        <f t="shared" si="2"/>
        <v>4592.53</v>
      </c>
      <c r="X22" s="53">
        <v>4000</v>
      </c>
      <c r="Y22" s="66">
        <f t="shared" si="3"/>
        <v>592.5299999999997</v>
      </c>
      <c r="Z22" s="66">
        <f t="shared" si="4"/>
        <v>14.813249999999993</v>
      </c>
    </row>
    <row r="23" spans="1:26" s="51" customFormat="1" ht="23.25">
      <c r="A23" s="48" t="s">
        <v>76</v>
      </c>
      <c r="B23" s="53">
        <v>0</v>
      </c>
      <c r="C23" s="53"/>
      <c r="D23" s="53">
        <v>0</v>
      </c>
      <c r="E23" s="53"/>
      <c r="F23" s="53">
        <v>285.57</v>
      </c>
      <c r="G23" s="53"/>
      <c r="H23" s="53">
        <v>0</v>
      </c>
      <c r="I23" s="53"/>
      <c r="J23" s="53"/>
      <c r="K23" s="53">
        <v>651.3</v>
      </c>
      <c r="L23" s="53">
        <v>0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>
        <f t="shared" si="2"/>
        <v>936.8699999999999</v>
      </c>
      <c r="X23" s="53">
        <v>0</v>
      </c>
      <c r="Y23" s="66">
        <f t="shared" si="3"/>
        <v>936.8699999999999</v>
      </c>
      <c r="Z23" s="66" t="e">
        <f t="shared" si="4"/>
        <v>#DIV/0!</v>
      </c>
    </row>
    <row r="24" spans="1:26" s="51" customFormat="1" ht="23.25">
      <c r="A24" s="48" t="s">
        <v>77</v>
      </c>
      <c r="B24" s="53">
        <v>0</v>
      </c>
      <c r="C24" s="53">
        <v>0</v>
      </c>
      <c r="D24" s="53">
        <v>0</v>
      </c>
      <c r="E24" s="53">
        <v>0</v>
      </c>
      <c r="F24" s="53"/>
      <c r="G24" s="53">
        <v>19970</v>
      </c>
      <c r="H24" s="53"/>
      <c r="I24" s="53"/>
      <c r="J24" s="53">
        <v>1560</v>
      </c>
      <c r="K24" s="53">
        <v>16030</v>
      </c>
      <c r="L24" s="53">
        <v>0</v>
      </c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>
        <f t="shared" si="2"/>
        <v>37560</v>
      </c>
      <c r="X24" s="53">
        <v>36000</v>
      </c>
      <c r="Y24" s="66">
        <f t="shared" si="3"/>
        <v>1560</v>
      </c>
      <c r="Z24" s="66">
        <f t="shared" si="4"/>
        <v>4.333333333333333</v>
      </c>
    </row>
    <row r="25" spans="1:26" s="51" customFormat="1" ht="23.25">
      <c r="A25" s="52" t="s">
        <v>78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/>
      <c r="J25" s="53">
        <v>0</v>
      </c>
      <c r="K25" s="53">
        <v>6106.72</v>
      </c>
      <c r="L25" s="53">
        <v>0</v>
      </c>
      <c r="M25" s="53"/>
      <c r="N25" s="53"/>
      <c r="O25" s="53"/>
      <c r="P25" s="53">
        <v>0</v>
      </c>
      <c r="Q25" s="53">
        <v>0</v>
      </c>
      <c r="R25" s="53"/>
      <c r="S25" s="53"/>
      <c r="T25" s="53">
        <v>0</v>
      </c>
      <c r="U25" s="53"/>
      <c r="V25" s="53"/>
      <c r="W25" s="53">
        <f t="shared" si="2"/>
        <v>6106.72</v>
      </c>
      <c r="X25" s="53">
        <v>6000</v>
      </c>
      <c r="Y25" s="66">
        <f t="shared" si="3"/>
        <v>106.72000000000025</v>
      </c>
      <c r="Z25" s="66">
        <f t="shared" si="4"/>
        <v>1.7786666666666708</v>
      </c>
    </row>
    <row r="26" spans="1:26" s="51" customFormat="1" ht="23.25">
      <c r="A26" s="48" t="s">
        <v>79</v>
      </c>
      <c r="B26" s="53">
        <f aca="true" t="shared" si="7" ref="B26:J26">B27+B31+B32</f>
        <v>280760.2</v>
      </c>
      <c r="C26" s="53">
        <f t="shared" si="7"/>
        <v>112500</v>
      </c>
      <c r="D26" s="53">
        <f t="shared" si="7"/>
        <v>253174</v>
      </c>
      <c r="E26" s="53">
        <f t="shared" si="7"/>
        <v>89830</v>
      </c>
      <c r="F26" s="53">
        <f t="shared" si="7"/>
        <v>162039.9</v>
      </c>
      <c r="G26" s="53">
        <f t="shared" si="7"/>
        <v>127773.2</v>
      </c>
      <c r="H26" s="53">
        <f t="shared" si="7"/>
        <v>250</v>
      </c>
      <c r="I26" s="53">
        <f t="shared" si="7"/>
        <v>79387.5</v>
      </c>
      <c r="J26" s="53">
        <f t="shared" si="7"/>
        <v>64397.6</v>
      </c>
      <c r="K26" s="53">
        <f aca="true" t="shared" si="8" ref="K26:P26">K27+K31+K32</f>
        <v>44570</v>
      </c>
      <c r="L26" s="53">
        <f t="shared" si="8"/>
        <v>698920</v>
      </c>
      <c r="M26" s="53">
        <f t="shared" si="8"/>
        <v>42465</v>
      </c>
      <c r="N26" s="53">
        <f t="shared" si="8"/>
        <v>111046.45</v>
      </c>
      <c r="O26" s="53">
        <f t="shared" si="8"/>
        <v>50383.3</v>
      </c>
      <c r="P26" s="53">
        <f t="shared" si="8"/>
        <v>133840</v>
      </c>
      <c r="Q26" s="53">
        <f aca="true" t="shared" si="9" ref="Q26:V26">Q27+Q31+Q32</f>
        <v>28135</v>
      </c>
      <c r="R26" s="53">
        <f t="shared" si="9"/>
        <v>5790</v>
      </c>
      <c r="S26" s="53">
        <f t="shared" si="9"/>
        <v>46484.4</v>
      </c>
      <c r="T26" s="53">
        <f t="shared" si="9"/>
        <v>72097.8</v>
      </c>
      <c r="U26" s="53">
        <f t="shared" si="9"/>
        <v>23890</v>
      </c>
      <c r="V26" s="53">
        <f t="shared" si="9"/>
        <v>0</v>
      </c>
      <c r="W26" s="53">
        <f t="shared" si="2"/>
        <v>2427734.3499999996</v>
      </c>
      <c r="X26" s="53">
        <f>X27+X31+X32</f>
        <v>1486200</v>
      </c>
      <c r="Y26" s="66">
        <f t="shared" si="3"/>
        <v>941534.3499999996</v>
      </c>
      <c r="Z26" s="50">
        <f t="shared" si="4"/>
        <v>63.35179316377336</v>
      </c>
    </row>
    <row r="27" spans="1:26" s="51" customFormat="1" ht="23.25">
      <c r="A27" s="69" t="s">
        <v>80</v>
      </c>
      <c r="B27" s="53">
        <f aca="true" t="shared" si="10" ref="B27:J27">SUM(B28:B30)</f>
        <v>262960</v>
      </c>
      <c r="C27" s="53">
        <f t="shared" si="10"/>
        <v>112500</v>
      </c>
      <c r="D27" s="53">
        <f t="shared" si="10"/>
        <v>208990</v>
      </c>
      <c r="E27" s="53">
        <f t="shared" si="10"/>
        <v>89380</v>
      </c>
      <c r="F27" s="53">
        <f t="shared" si="10"/>
        <v>154810</v>
      </c>
      <c r="G27" s="53">
        <f t="shared" si="10"/>
        <v>115360</v>
      </c>
      <c r="H27" s="53">
        <f t="shared" si="10"/>
        <v>250</v>
      </c>
      <c r="I27" s="53">
        <f t="shared" si="10"/>
        <v>44610</v>
      </c>
      <c r="J27" s="53">
        <f t="shared" si="10"/>
        <v>62450</v>
      </c>
      <c r="K27" s="53">
        <f>SUM(K28:K30)</f>
        <v>44570</v>
      </c>
      <c r="L27" s="53">
        <f>SUM(L28:L30)</f>
        <v>3370</v>
      </c>
      <c r="M27" s="53">
        <f>SUM(M28:M30)</f>
        <v>39960</v>
      </c>
      <c r="N27" s="53">
        <f>SUM(N28:N30)</f>
        <v>70620</v>
      </c>
      <c r="O27" s="53">
        <f>SUM(O28:O30)</f>
        <v>40340</v>
      </c>
      <c r="P27" s="53">
        <f aca="true" t="shared" si="11" ref="P27:V27">SUM(P28:P30)</f>
        <v>129340</v>
      </c>
      <c r="Q27" s="53">
        <f t="shared" si="11"/>
        <v>25960</v>
      </c>
      <c r="R27" s="53">
        <f t="shared" si="11"/>
        <v>5790</v>
      </c>
      <c r="S27" s="53">
        <f t="shared" si="11"/>
        <v>14440</v>
      </c>
      <c r="T27" s="53">
        <f t="shared" si="11"/>
        <v>65900</v>
      </c>
      <c r="U27" s="53">
        <f t="shared" si="11"/>
        <v>22140</v>
      </c>
      <c r="V27" s="53">
        <f t="shared" si="11"/>
        <v>0</v>
      </c>
      <c r="W27" s="53">
        <f t="shared" si="2"/>
        <v>1513740</v>
      </c>
      <c r="X27" s="53">
        <f>SUM(X28:X30)</f>
        <v>1351200</v>
      </c>
      <c r="Y27" s="66">
        <f t="shared" si="3"/>
        <v>162540</v>
      </c>
      <c r="Z27" s="50">
        <f t="shared" si="4"/>
        <v>12.02930728241563</v>
      </c>
    </row>
    <row r="28" spans="1:26" s="51" customFormat="1" ht="23.25">
      <c r="A28" s="55" t="s">
        <v>81</v>
      </c>
      <c r="B28" s="56">
        <v>211200</v>
      </c>
      <c r="C28" s="56">
        <v>88300</v>
      </c>
      <c r="D28" s="56">
        <v>170600</v>
      </c>
      <c r="E28" s="56">
        <v>70800</v>
      </c>
      <c r="F28" s="56">
        <v>125000</v>
      </c>
      <c r="G28" s="56">
        <v>94200</v>
      </c>
      <c r="H28" s="56">
        <v>200</v>
      </c>
      <c r="I28" s="56">
        <v>35000</v>
      </c>
      <c r="J28" s="56">
        <v>52000</v>
      </c>
      <c r="K28" s="56">
        <v>35600</v>
      </c>
      <c r="L28" s="56">
        <v>2600</v>
      </c>
      <c r="M28" s="56">
        <v>32200</v>
      </c>
      <c r="N28" s="56">
        <v>56200</v>
      </c>
      <c r="O28" s="56">
        <v>32600</v>
      </c>
      <c r="P28" s="56">
        <v>102800</v>
      </c>
      <c r="Q28" s="56">
        <v>19800</v>
      </c>
      <c r="R28" s="56">
        <v>4800</v>
      </c>
      <c r="S28" s="56">
        <v>11600</v>
      </c>
      <c r="T28" s="56">
        <v>54200</v>
      </c>
      <c r="U28" s="56">
        <v>18000</v>
      </c>
      <c r="V28" s="56">
        <v>0</v>
      </c>
      <c r="W28" s="58">
        <f t="shared" si="2"/>
        <v>1217700</v>
      </c>
      <c r="X28" s="58">
        <v>1100000</v>
      </c>
      <c r="Y28" s="59">
        <f t="shared" si="3"/>
        <v>117700</v>
      </c>
      <c r="Z28" s="59">
        <f t="shared" si="4"/>
        <v>10.7</v>
      </c>
    </row>
    <row r="29" spans="1:26" s="51" customFormat="1" ht="23.25">
      <c r="A29" s="60" t="s">
        <v>82</v>
      </c>
      <c r="B29" s="61">
        <v>51700</v>
      </c>
      <c r="C29" s="61">
        <v>24100</v>
      </c>
      <c r="D29" s="61">
        <v>38170</v>
      </c>
      <c r="E29" s="61">
        <v>18560</v>
      </c>
      <c r="F29" s="61">
        <v>29750</v>
      </c>
      <c r="G29" s="61">
        <v>21100</v>
      </c>
      <c r="H29" s="61">
        <v>50</v>
      </c>
      <c r="I29" s="61">
        <v>9510</v>
      </c>
      <c r="J29" s="61">
        <v>10430</v>
      </c>
      <c r="K29" s="61">
        <v>8930</v>
      </c>
      <c r="L29" s="61">
        <v>770</v>
      </c>
      <c r="M29" s="61">
        <v>7760</v>
      </c>
      <c r="N29" s="61">
        <v>14380</v>
      </c>
      <c r="O29" s="61">
        <v>7720</v>
      </c>
      <c r="P29" s="61">
        <v>26480</v>
      </c>
      <c r="Q29" s="61">
        <v>6140</v>
      </c>
      <c r="R29" s="61">
        <v>990</v>
      </c>
      <c r="S29" s="61">
        <v>2840</v>
      </c>
      <c r="T29" s="61">
        <v>11620</v>
      </c>
      <c r="U29" s="61">
        <v>4140</v>
      </c>
      <c r="V29" s="61">
        <v>0</v>
      </c>
      <c r="W29" s="62">
        <f t="shared" si="2"/>
        <v>295140</v>
      </c>
      <c r="X29" s="62">
        <v>250000</v>
      </c>
      <c r="Y29" s="59">
        <f t="shared" si="3"/>
        <v>45140</v>
      </c>
      <c r="Z29" s="59">
        <f t="shared" si="4"/>
        <v>18.056</v>
      </c>
    </row>
    <row r="30" spans="1:26" s="51" customFormat="1" ht="23.25">
      <c r="A30" s="63" t="s">
        <v>83</v>
      </c>
      <c r="B30" s="68">
        <v>60</v>
      </c>
      <c r="C30" s="68">
        <v>100</v>
      </c>
      <c r="D30" s="68">
        <v>220</v>
      </c>
      <c r="E30" s="68">
        <v>20</v>
      </c>
      <c r="F30" s="68">
        <v>60</v>
      </c>
      <c r="G30" s="68">
        <v>60</v>
      </c>
      <c r="H30" s="68"/>
      <c r="I30" s="68">
        <v>100</v>
      </c>
      <c r="J30" s="68">
        <v>20</v>
      </c>
      <c r="K30" s="68">
        <v>40</v>
      </c>
      <c r="L30" s="68"/>
      <c r="M30" s="68"/>
      <c r="N30" s="68">
        <v>40</v>
      </c>
      <c r="O30" s="68">
        <v>20</v>
      </c>
      <c r="P30" s="68">
        <v>60</v>
      </c>
      <c r="Q30" s="68">
        <v>20</v>
      </c>
      <c r="R30" s="68"/>
      <c r="S30" s="68">
        <v>0</v>
      </c>
      <c r="T30" s="68">
        <v>80</v>
      </c>
      <c r="U30" s="68">
        <v>0</v>
      </c>
      <c r="V30" s="68">
        <v>0</v>
      </c>
      <c r="W30" s="64">
        <f t="shared" si="2"/>
        <v>900</v>
      </c>
      <c r="X30" s="64">
        <v>1200</v>
      </c>
      <c r="Y30" s="65">
        <f t="shared" si="3"/>
        <v>-300</v>
      </c>
      <c r="Z30" s="65">
        <f t="shared" si="4"/>
        <v>-25</v>
      </c>
    </row>
    <row r="31" spans="1:26" s="51" customFormat="1" ht="23.25">
      <c r="A31" s="70" t="s">
        <v>84</v>
      </c>
      <c r="B31" s="49">
        <v>0</v>
      </c>
      <c r="C31" s="49"/>
      <c r="D31" s="49">
        <v>13360</v>
      </c>
      <c r="E31" s="49"/>
      <c r="F31" s="49"/>
      <c r="G31" s="49">
        <v>130</v>
      </c>
      <c r="H31" s="49">
        <v>0</v>
      </c>
      <c r="I31" s="49">
        <v>2340</v>
      </c>
      <c r="J31" s="49">
        <v>0</v>
      </c>
      <c r="K31" s="49"/>
      <c r="L31" s="49">
        <v>694000</v>
      </c>
      <c r="M31" s="49">
        <v>130</v>
      </c>
      <c r="N31" s="49"/>
      <c r="O31" s="49">
        <v>2990</v>
      </c>
      <c r="P31" s="49">
        <v>0</v>
      </c>
      <c r="Q31" s="49"/>
      <c r="R31" s="49"/>
      <c r="S31" s="49"/>
      <c r="T31" s="49">
        <v>130</v>
      </c>
      <c r="U31" s="49"/>
      <c r="V31" s="49">
        <v>0</v>
      </c>
      <c r="W31" s="53">
        <f t="shared" si="2"/>
        <v>713080</v>
      </c>
      <c r="X31" s="53">
        <v>10000</v>
      </c>
      <c r="Y31" s="66">
        <f t="shared" si="3"/>
        <v>703080</v>
      </c>
      <c r="Z31" s="50">
        <f t="shared" si="4"/>
        <v>7030.8</v>
      </c>
    </row>
    <row r="32" spans="1:26" s="51" customFormat="1" ht="23.25">
      <c r="A32" s="69" t="s">
        <v>85</v>
      </c>
      <c r="B32" s="53">
        <f aca="true" t="shared" si="12" ref="B32:K32">SUM(B33:B35)</f>
        <v>17800.2</v>
      </c>
      <c r="C32" s="53">
        <f t="shared" si="12"/>
        <v>0</v>
      </c>
      <c r="D32" s="53">
        <f t="shared" si="12"/>
        <v>30824</v>
      </c>
      <c r="E32" s="53">
        <f t="shared" si="12"/>
        <v>450</v>
      </c>
      <c r="F32" s="53">
        <f t="shared" si="12"/>
        <v>7229.9</v>
      </c>
      <c r="G32" s="53">
        <f t="shared" si="12"/>
        <v>12283.2</v>
      </c>
      <c r="H32" s="53">
        <f t="shared" si="12"/>
        <v>0</v>
      </c>
      <c r="I32" s="53">
        <f t="shared" si="12"/>
        <v>32437.5</v>
      </c>
      <c r="J32" s="53">
        <f t="shared" si="12"/>
        <v>1947.6</v>
      </c>
      <c r="K32" s="53">
        <f t="shared" si="12"/>
        <v>0</v>
      </c>
      <c r="L32" s="53">
        <f>SUM(L33:L35)</f>
        <v>1550</v>
      </c>
      <c r="M32" s="53">
        <f>SUM(M33:M35)</f>
        <v>2375</v>
      </c>
      <c r="N32" s="53">
        <f>SUM(N33:N35)</f>
        <v>40426.45</v>
      </c>
      <c r="O32" s="53">
        <f>SUM(O33:O35)</f>
        <v>7053.3</v>
      </c>
      <c r="P32" s="53">
        <f aca="true" t="shared" si="13" ref="P32:V32">SUM(P33:P35)</f>
        <v>4500</v>
      </c>
      <c r="Q32" s="53">
        <f t="shared" si="13"/>
        <v>2175</v>
      </c>
      <c r="R32" s="53">
        <f t="shared" si="13"/>
        <v>0</v>
      </c>
      <c r="S32" s="53">
        <f t="shared" si="13"/>
        <v>32044.4</v>
      </c>
      <c r="T32" s="53">
        <f>SUM(T33:T35)</f>
        <v>6067.8</v>
      </c>
      <c r="U32" s="53">
        <f t="shared" si="13"/>
        <v>1750</v>
      </c>
      <c r="V32" s="53">
        <f t="shared" si="13"/>
        <v>0</v>
      </c>
      <c r="W32" s="53">
        <f t="shared" si="2"/>
        <v>200914.34999999998</v>
      </c>
      <c r="X32" s="53">
        <f>SUM(X33:X35)</f>
        <v>125000</v>
      </c>
      <c r="Y32" s="66">
        <f t="shared" si="3"/>
        <v>75914.34999999998</v>
      </c>
      <c r="Z32" s="50">
        <f t="shared" si="4"/>
        <v>60.73147999999998</v>
      </c>
    </row>
    <row r="33" spans="1:26" s="51" customFormat="1" ht="23.25">
      <c r="A33" s="55" t="s">
        <v>81</v>
      </c>
      <c r="B33" s="56"/>
      <c r="C33" s="56">
        <v>0</v>
      </c>
      <c r="D33" s="56"/>
      <c r="E33" s="56">
        <v>450</v>
      </c>
      <c r="F33" s="56">
        <v>1575</v>
      </c>
      <c r="G33" s="56">
        <v>225</v>
      </c>
      <c r="H33" s="56">
        <v>0</v>
      </c>
      <c r="I33" s="56">
        <v>1350</v>
      </c>
      <c r="J33" s="56">
        <v>225</v>
      </c>
      <c r="K33" s="56"/>
      <c r="L33" s="56">
        <v>1350</v>
      </c>
      <c r="M33" s="56">
        <v>1575</v>
      </c>
      <c r="N33" s="56">
        <v>675</v>
      </c>
      <c r="O33" s="56">
        <v>450</v>
      </c>
      <c r="P33" s="56">
        <v>4500</v>
      </c>
      <c r="Q33" s="56">
        <v>1575</v>
      </c>
      <c r="R33" s="56">
        <v>0</v>
      </c>
      <c r="S33" s="56">
        <v>3550</v>
      </c>
      <c r="T33" s="56">
        <v>900</v>
      </c>
      <c r="U33" s="56">
        <v>1350</v>
      </c>
      <c r="V33" s="56">
        <v>0</v>
      </c>
      <c r="W33" s="58">
        <f t="shared" si="2"/>
        <v>19750</v>
      </c>
      <c r="X33" s="58">
        <v>40000</v>
      </c>
      <c r="Y33" s="59">
        <f t="shared" si="3"/>
        <v>-20250</v>
      </c>
      <c r="Z33" s="59">
        <f t="shared" si="4"/>
        <v>-50.625</v>
      </c>
    </row>
    <row r="34" spans="1:26" s="51" customFormat="1" ht="23.25">
      <c r="A34" s="60" t="s">
        <v>82</v>
      </c>
      <c r="B34" s="61">
        <v>17800.2</v>
      </c>
      <c r="C34" s="61">
        <v>0</v>
      </c>
      <c r="D34" s="61">
        <v>30824</v>
      </c>
      <c r="E34" s="61"/>
      <c r="F34" s="61">
        <v>5654.9</v>
      </c>
      <c r="G34" s="61">
        <v>12058.2</v>
      </c>
      <c r="H34" s="61"/>
      <c r="I34" s="61">
        <v>19140</v>
      </c>
      <c r="J34" s="61">
        <v>1722.6</v>
      </c>
      <c r="K34" s="61"/>
      <c r="L34" s="61">
        <v>200</v>
      </c>
      <c r="M34" s="61">
        <v>800</v>
      </c>
      <c r="N34" s="61">
        <v>39751.45</v>
      </c>
      <c r="O34" s="61">
        <v>6603.3</v>
      </c>
      <c r="P34" s="61">
        <v>0</v>
      </c>
      <c r="Q34" s="61">
        <v>600</v>
      </c>
      <c r="R34" s="61">
        <v>0</v>
      </c>
      <c r="S34" s="61">
        <v>28494.4</v>
      </c>
      <c r="T34" s="61">
        <v>5167.8</v>
      </c>
      <c r="U34" s="61">
        <v>400</v>
      </c>
      <c r="V34" s="61">
        <v>0</v>
      </c>
      <c r="W34" s="62">
        <f t="shared" si="2"/>
        <v>169216.84999999998</v>
      </c>
      <c r="X34" s="62">
        <v>80000</v>
      </c>
      <c r="Y34" s="59">
        <f t="shared" si="3"/>
        <v>89216.84999999998</v>
      </c>
      <c r="Z34" s="59">
        <f t="shared" si="4"/>
        <v>111.52106249999997</v>
      </c>
    </row>
    <row r="35" spans="1:26" s="51" customFormat="1" ht="23.25">
      <c r="A35" s="71" t="s">
        <v>86</v>
      </c>
      <c r="B35" s="61"/>
      <c r="C35" s="61"/>
      <c r="D35" s="61"/>
      <c r="E35" s="61"/>
      <c r="F35" s="61"/>
      <c r="G35" s="61"/>
      <c r="H35" s="61"/>
      <c r="I35" s="61">
        <v>11947.5</v>
      </c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4">
        <f t="shared" si="2"/>
        <v>11947.5</v>
      </c>
      <c r="X35" s="49">
        <v>5000</v>
      </c>
      <c r="Y35" s="59">
        <f t="shared" si="3"/>
        <v>6947.5</v>
      </c>
      <c r="Z35" s="65">
        <f>Y35*100/X35</f>
        <v>138.95</v>
      </c>
    </row>
    <row r="36" spans="1:26" s="51" customFormat="1" ht="24" thickBot="1">
      <c r="A36" s="72" t="s">
        <v>40</v>
      </c>
      <c r="B36" s="73">
        <f aca="true" t="shared" si="14" ref="B36:N36">SUM(B6+B11+B12+B18+B19+B20+B21+B22+B23+B24+B25+B26+B5+B4)</f>
        <v>27636440.2</v>
      </c>
      <c r="C36" s="73">
        <f t="shared" si="14"/>
        <v>244330.31</v>
      </c>
      <c r="D36" s="73">
        <f t="shared" si="14"/>
        <v>422982.45</v>
      </c>
      <c r="E36" s="73">
        <f t="shared" si="14"/>
        <v>169041.68</v>
      </c>
      <c r="F36" s="73">
        <f t="shared" si="14"/>
        <v>162325.47</v>
      </c>
      <c r="G36" s="73">
        <f t="shared" si="14"/>
        <v>27859883.48</v>
      </c>
      <c r="H36" s="73">
        <f t="shared" si="14"/>
        <v>68238730</v>
      </c>
      <c r="I36" s="73">
        <f t="shared" si="14"/>
        <v>194427.95</v>
      </c>
      <c r="J36" s="73">
        <f t="shared" si="14"/>
        <v>65957.6</v>
      </c>
      <c r="K36" s="73">
        <f t="shared" si="14"/>
        <v>67358.02</v>
      </c>
      <c r="L36" s="73">
        <f>SUM(L6+L11+L12+L18+L19+L20+L21+L22+L23+L24+L25+L26+L5+L4)</f>
        <v>698920</v>
      </c>
      <c r="M36" s="73">
        <f t="shared" si="14"/>
        <v>206364.34</v>
      </c>
      <c r="N36" s="73">
        <f t="shared" si="14"/>
        <v>20006486.45</v>
      </c>
      <c r="O36" s="73">
        <f>SUM(O6+O11+O12+O18+O19+O20+O21+O22+O23+O24+O25+O26+O5+O4)</f>
        <v>197800.3</v>
      </c>
      <c r="P36" s="73">
        <f aca="true" t="shared" si="15" ref="P36:V36">SUM(P6+P11+P12+P18+P19+P20+P21+P22+P23+P24+P25+P26+P5+P4)</f>
        <v>192715</v>
      </c>
      <c r="Q36" s="73">
        <f t="shared" si="15"/>
        <v>249483.4</v>
      </c>
      <c r="R36" s="73">
        <f t="shared" si="15"/>
        <v>170850.95</v>
      </c>
      <c r="S36" s="73">
        <f t="shared" si="15"/>
        <v>52865451.93</v>
      </c>
      <c r="T36" s="73">
        <f t="shared" si="15"/>
        <v>88672.8</v>
      </c>
      <c r="U36" s="73">
        <f t="shared" si="15"/>
        <v>155535.08</v>
      </c>
      <c r="V36" s="73">
        <f t="shared" si="15"/>
        <v>0</v>
      </c>
      <c r="W36" s="73">
        <f>SUM(B36:V36)</f>
        <v>199893757.41000003</v>
      </c>
      <c r="X36" s="73">
        <f>SUM(X6+X11+X12+X18+X19+X20+X21+X22+X23+X24+X25+X26+X5+X4)</f>
        <v>183110200</v>
      </c>
      <c r="Y36" s="74">
        <f>SUM(W36-X36)</f>
        <v>16783557.410000026</v>
      </c>
      <c r="Z36" s="74">
        <f>Y36*100/X36</f>
        <v>9.165823318417011</v>
      </c>
    </row>
    <row r="37" spans="1:26" s="51" customFormat="1" ht="24" thickTop="1">
      <c r="A37" s="75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s="51" customFormat="1" ht="23.25">
      <c r="A38" s="114"/>
      <c r="B38" s="11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</sheetData>
  <sheetProtection/>
  <mergeCells count="3">
    <mergeCell ref="A1:J1"/>
    <mergeCell ref="A2:J2"/>
    <mergeCell ref="A38:B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8"/>
  <sheetViews>
    <sheetView zoomScale="89" zoomScaleNormal="89" zoomScalePageLayoutView="0" workbookViewId="0" topLeftCell="M1">
      <selection activeCell="Y7" sqref="Y7"/>
    </sheetView>
  </sheetViews>
  <sheetFormatPr defaultColWidth="9.140625" defaultRowHeight="15"/>
  <cols>
    <col min="1" max="1" width="26.421875" style="43" customWidth="1"/>
    <col min="2" max="2" width="12.8515625" style="43" customWidth="1"/>
    <col min="3" max="3" width="11.00390625" style="43" customWidth="1"/>
    <col min="4" max="4" width="12.8515625" style="43" customWidth="1"/>
    <col min="5" max="5" width="10.421875" style="43" customWidth="1"/>
    <col min="6" max="21" width="12.8515625" style="43" customWidth="1"/>
    <col min="22" max="22" width="14.00390625" style="43" customWidth="1"/>
    <col min="23" max="24" width="14.8515625" style="43" customWidth="1"/>
    <col min="25" max="25" width="17.00390625" style="43" customWidth="1"/>
    <col min="26" max="26" width="8.7109375" style="43" customWidth="1"/>
    <col min="27" max="16384" width="9.00390625" style="43" customWidth="1"/>
  </cols>
  <sheetData>
    <row r="1" spans="1:21" ht="30.75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30.75">
      <c r="A2" s="113" t="s">
        <v>172</v>
      </c>
      <c r="B2" s="113"/>
      <c r="C2" s="113"/>
      <c r="D2" s="113"/>
      <c r="E2" s="113"/>
      <c r="F2" s="113"/>
      <c r="G2" s="113"/>
      <c r="H2" s="113"/>
      <c r="I2" s="113"/>
      <c r="J2" s="113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 t="s">
        <v>53</v>
      </c>
      <c r="Z2" s="44"/>
    </row>
    <row r="3" spans="1:26" ht="24">
      <c r="A3" s="45" t="s">
        <v>54</v>
      </c>
      <c r="B3" s="46" t="s">
        <v>173</v>
      </c>
      <c r="C3" s="46" t="s">
        <v>174</v>
      </c>
      <c r="D3" s="46" t="s">
        <v>175</v>
      </c>
      <c r="E3" s="46" t="s">
        <v>176</v>
      </c>
      <c r="F3" s="46" t="s">
        <v>177</v>
      </c>
      <c r="G3" s="46" t="s">
        <v>178</v>
      </c>
      <c r="H3" s="46" t="s">
        <v>179</v>
      </c>
      <c r="I3" s="46" t="s">
        <v>180</v>
      </c>
      <c r="J3" s="46" t="s">
        <v>181</v>
      </c>
      <c r="K3" s="46" t="s">
        <v>182</v>
      </c>
      <c r="L3" s="46" t="s">
        <v>183</v>
      </c>
      <c r="M3" s="46" t="s">
        <v>184</v>
      </c>
      <c r="N3" s="46" t="s">
        <v>185</v>
      </c>
      <c r="O3" s="46" t="s">
        <v>186</v>
      </c>
      <c r="P3" s="46" t="s">
        <v>187</v>
      </c>
      <c r="Q3" s="46" t="s">
        <v>188</v>
      </c>
      <c r="R3" s="46" t="s">
        <v>189</v>
      </c>
      <c r="S3" s="46" t="s">
        <v>190</v>
      </c>
      <c r="T3" s="46" t="s">
        <v>191</v>
      </c>
      <c r="U3" s="46"/>
      <c r="V3" s="46"/>
      <c r="W3" s="46" t="s">
        <v>55</v>
      </c>
      <c r="X3" s="46" t="s">
        <v>56</v>
      </c>
      <c r="Y3" s="47" t="s">
        <v>57</v>
      </c>
      <c r="Z3" s="47" t="s">
        <v>6</v>
      </c>
    </row>
    <row r="4" spans="1:26" s="51" customFormat="1" ht="23.25">
      <c r="A4" s="48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8">
        <f>SUM(B4:V4)</f>
        <v>0</v>
      </c>
      <c r="X4" s="49">
        <f>SUM(C4:V4)</f>
        <v>0</v>
      </c>
      <c r="Y4" s="50">
        <f>SUM(V4-X4)</f>
        <v>0</v>
      </c>
      <c r="Z4" s="50">
        <f>SUM(X4-Y4)</f>
        <v>0</v>
      </c>
    </row>
    <row r="5" spans="1:26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/>
      <c r="F5" s="53">
        <v>0</v>
      </c>
      <c r="G5" s="53">
        <v>0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8">
        <f>SUM(B5:V5)</f>
        <v>0</v>
      </c>
      <c r="X5" s="53">
        <v>0</v>
      </c>
      <c r="Y5" s="50">
        <f>SUM(V5-X5)</f>
        <v>0</v>
      </c>
      <c r="Z5" s="50" t="e">
        <f>Y5*100/X5</f>
        <v>#DIV/0!</v>
      </c>
    </row>
    <row r="6" spans="1:26" s="51" customFormat="1" ht="23.25">
      <c r="A6" s="48" t="s">
        <v>60</v>
      </c>
      <c r="B6" s="54">
        <f aca="true" t="shared" si="0" ref="B6:N6">SUM(B7:B10)</f>
        <v>37829031.25</v>
      </c>
      <c r="C6" s="54">
        <f t="shared" si="0"/>
        <v>66070.28</v>
      </c>
      <c r="D6" s="54">
        <f t="shared" si="0"/>
        <v>77983.28</v>
      </c>
      <c r="E6" s="54">
        <f t="shared" si="0"/>
        <v>182829.7</v>
      </c>
      <c r="F6" s="54">
        <f t="shared" si="0"/>
        <v>129227.67</v>
      </c>
      <c r="G6" s="54">
        <f>SUM(G7:G10)</f>
        <v>161640</v>
      </c>
      <c r="H6" s="54">
        <f t="shared" si="0"/>
        <v>19981461.25</v>
      </c>
      <c r="I6" s="54">
        <f t="shared" si="0"/>
        <v>201854</v>
      </c>
      <c r="J6" s="54">
        <f t="shared" si="0"/>
        <v>9947520</v>
      </c>
      <c r="K6" s="54">
        <f t="shared" si="0"/>
        <v>20077677.43</v>
      </c>
      <c r="L6" s="54">
        <f t="shared" si="0"/>
        <v>0</v>
      </c>
      <c r="M6" s="54">
        <f t="shared" si="0"/>
        <v>31291.04</v>
      </c>
      <c r="N6" s="54">
        <f t="shared" si="0"/>
        <v>89979.06</v>
      </c>
      <c r="O6" s="54">
        <f>SUM(O7:O10)</f>
        <v>20078264.2</v>
      </c>
      <c r="P6" s="54">
        <f aca="true" t="shared" si="1" ref="P6:V6">SUM(P7:P10)</f>
        <v>14921280</v>
      </c>
      <c r="Q6" s="54">
        <f t="shared" si="1"/>
        <v>79189.03</v>
      </c>
      <c r="R6" s="54">
        <f t="shared" si="1"/>
        <v>20117583.31</v>
      </c>
      <c r="S6" s="54">
        <f t="shared" si="1"/>
        <v>0</v>
      </c>
      <c r="T6" s="54">
        <f t="shared" si="1"/>
        <v>19895040</v>
      </c>
      <c r="U6" s="54">
        <f t="shared" si="1"/>
        <v>0</v>
      </c>
      <c r="V6" s="54">
        <f t="shared" si="1"/>
        <v>0</v>
      </c>
      <c r="W6" s="53">
        <f>SUM(B6:V6)</f>
        <v>163867921.50000003</v>
      </c>
      <c r="X6" s="53">
        <f>SUM(X7:X10)</f>
        <v>181502000</v>
      </c>
      <c r="Y6" s="50">
        <f>SUM(W6-X6)</f>
        <v>-17634078.49999997</v>
      </c>
      <c r="Z6" s="50">
        <f>Y6*100/X6</f>
        <v>-9.715638670648241</v>
      </c>
    </row>
    <row r="7" spans="1:26" s="51" customFormat="1" ht="23.25">
      <c r="A7" s="55" t="s">
        <v>61</v>
      </c>
      <c r="B7" s="56">
        <v>37680000</v>
      </c>
      <c r="C7" s="56"/>
      <c r="D7" s="56"/>
      <c r="E7" s="56"/>
      <c r="G7" s="56"/>
      <c r="H7" s="56">
        <v>19895040</v>
      </c>
      <c r="I7" s="56"/>
      <c r="J7" s="56">
        <v>9947520</v>
      </c>
      <c r="K7" s="56">
        <v>19895040</v>
      </c>
      <c r="L7" s="56"/>
      <c r="M7" s="56"/>
      <c r="N7" s="56"/>
      <c r="O7" s="56">
        <v>19895040</v>
      </c>
      <c r="P7" s="56">
        <v>14921280</v>
      </c>
      <c r="Q7" s="56"/>
      <c r="R7" s="56">
        <v>19895040</v>
      </c>
      <c r="S7" s="56">
        <v>0</v>
      </c>
      <c r="T7" s="56">
        <v>19895040</v>
      </c>
      <c r="U7" s="57"/>
      <c r="V7" s="58"/>
      <c r="W7" s="58">
        <f>SUM(B7:V7)</f>
        <v>162024000</v>
      </c>
      <c r="X7" s="58">
        <v>180000000</v>
      </c>
      <c r="Y7" s="59">
        <f>W7-X7</f>
        <v>-17976000</v>
      </c>
      <c r="Z7" s="59">
        <f>Y7*100/X7</f>
        <v>-9.986666666666666</v>
      </c>
    </row>
    <row r="8" spans="1:26" s="51" customFormat="1" ht="23.25">
      <c r="A8" s="60" t="s">
        <v>62</v>
      </c>
      <c r="B8" s="61">
        <v>149031.25</v>
      </c>
      <c r="C8" s="61">
        <v>66070.28</v>
      </c>
      <c r="D8" s="61">
        <v>73684.28</v>
      </c>
      <c r="E8" s="61">
        <v>182829.7</v>
      </c>
      <c r="F8" s="51">
        <v>129227.67</v>
      </c>
      <c r="G8" s="61">
        <v>161640</v>
      </c>
      <c r="H8" s="61">
        <v>86421.25</v>
      </c>
      <c r="I8" s="61">
        <v>201854</v>
      </c>
      <c r="J8" s="61"/>
      <c r="K8" s="61">
        <v>182637.43</v>
      </c>
      <c r="L8" s="61"/>
      <c r="M8" s="61">
        <v>31291.04</v>
      </c>
      <c r="N8" s="61">
        <v>89979.06</v>
      </c>
      <c r="O8" s="61">
        <v>183224.2</v>
      </c>
      <c r="P8" s="61"/>
      <c r="Q8" s="61">
        <v>74869.03</v>
      </c>
      <c r="R8" s="61">
        <v>222543.31</v>
      </c>
      <c r="S8" s="61">
        <v>0</v>
      </c>
      <c r="T8" s="61"/>
      <c r="U8" s="61"/>
      <c r="V8" s="62"/>
      <c r="W8" s="62">
        <f aca="true" t="shared" si="2" ref="W8:W35">SUM(B8:V8)</f>
        <v>1835302.5000000002</v>
      </c>
      <c r="X8" s="62">
        <v>1500000</v>
      </c>
      <c r="Y8" s="59">
        <f aca="true" t="shared" si="3" ref="Y8:Z35">W8-X8</f>
        <v>335302.50000000023</v>
      </c>
      <c r="Z8" s="59">
        <f>Y8*100/X8</f>
        <v>22.353500000000015</v>
      </c>
    </row>
    <row r="9" spans="1:26" s="51" customFormat="1" ht="23.25">
      <c r="A9" s="60" t="s">
        <v>63</v>
      </c>
      <c r="B9" s="61"/>
      <c r="C9" s="61"/>
      <c r="D9" s="61">
        <v>4299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>
        <v>4320</v>
      </c>
      <c r="R9" s="61"/>
      <c r="S9" s="61"/>
      <c r="T9" s="61"/>
      <c r="U9" s="61"/>
      <c r="V9" s="62"/>
      <c r="W9" s="62">
        <f>SUM(B9:V9)</f>
        <v>8619</v>
      </c>
      <c r="X9" s="62">
        <v>2000</v>
      </c>
      <c r="Y9" s="59">
        <f t="shared" si="3"/>
        <v>6619</v>
      </c>
      <c r="Z9" s="59">
        <f aca="true" t="shared" si="4" ref="Z9:Z34">Y9*100/X9</f>
        <v>330.95</v>
      </c>
    </row>
    <row r="10" spans="1:26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>
        <f t="shared" si="2"/>
        <v>0</v>
      </c>
      <c r="X10" s="64">
        <v>0</v>
      </c>
      <c r="Y10" s="65">
        <f t="shared" si="3"/>
        <v>0</v>
      </c>
      <c r="Z10" s="65">
        <v>0</v>
      </c>
    </row>
    <row r="11" spans="1:26" s="51" customFormat="1" ht="23.25">
      <c r="A11" s="52" t="s">
        <v>65</v>
      </c>
      <c r="B11" s="53">
        <v>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>
        <f t="shared" si="2"/>
        <v>0</v>
      </c>
      <c r="X11" s="53">
        <f>SUM(C11:V11)</f>
        <v>0</v>
      </c>
      <c r="Y11" s="66">
        <f t="shared" si="3"/>
        <v>0</v>
      </c>
      <c r="Z11" s="66">
        <v>0</v>
      </c>
    </row>
    <row r="12" spans="1:26" s="51" customFormat="1" ht="23.25">
      <c r="A12" s="48" t="s">
        <v>66</v>
      </c>
      <c r="B12" s="53">
        <f aca="true" t="shared" si="5" ref="B12:N12">SUM(B13:B17)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SUM(O13:O17)</f>
        <v>84215.32</v>
      </c>
      <c r="P12" s="53">
        <f aca="true" t="shared" si="6" ref="P12:V12">SUM(P13:P17)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 t="shared" si="6"/>
        <v>0</v>
      </c>
      <c r="W12" s="53">
        <f t="shared" si="2"/>
        <v>84215.32</v>
      </c>
      <c r="X12" s="53">
        <f>SUM(X13:X17)</f>
        <v>100000</v>
      </c>
      <c r="Y12" s="66">
        <f t="shared" si="3"/>
        <v>-15784.679999999993</v>
      </c>
      <c r="Z12" s="50">
        <f t="shared" si="4"/>
        <v>-15.784679999999993</v>
      </c>
    </row>
    <row r="13" spans="1:26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58">
        <f t="shared" si="2"/>
        <v>0</v>
      </c>
      <c r="X13" s="58">
        <f>SUM(C13:V13)</f>
        <v>0</v>
      </c>
      <c r="Y13" s="59">
        <f t="shared" si="3"/>
        <v>0</v>
      </c>
      <c r="Z13" s="59">
        <v>0</v>
      </c>
    </row>
    <row r="14" spans="1:26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2">
        <f t="shared" si="2"/>
        <v>0</v>
      </c>
      <c r="X14" s="62">
        <f>SUM(C14:V14)</f>
        <v>0</v>
      </c>
      <c r="Y14" s="59">
        <f t="shared" si="3"/>
        <v>0</v>
      </c>
      <c r="Z14" s="59">
        <v>0</v>
      </c>
    </row>
    <row r="15" spans="1:26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>
        <v>0</v>
      </c>
      <c r="O15" s="61">
        <v>84215.32</v>
      </c>
      <c r="P15" s="61">
        <v>0</v>
      </c>
      <c r="Q15" s="61"/>
      <c r="R15" s="61"/>
      <c r="S15" s="61"/>
      <c r="T15" s="61">
        <v>0</v>
      </c>
      <c r="U15" s="61"/>
      <c r="V15" s="61"/>
      <c r="W15" s="62">
        <f t="shared" si="2"/>
        <v>84215.32</v>
      </c>
      <c r="X15" s="62">
        <v>100000</v>
      </c>
      <c r="Y15" s="59">
        <f t="shared" si="3"/>
        <v>-15784.679999999993</v>
      </c>
      <c r="Z15" s="59">
        <f t="shared" si="4"/>
        <v>-15.784679999999993</v>
      </c>
    </row>
    <row r="16" spans="1:26" s="51" customFormat="1" ht="23.25">
      <c r="A16" s="67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49"/>
      <c r="X16" s="49"/>
      <c r="Y16" s="65"/>
      <c r="Z16" s="65"/>
    </row>
    <row r="17" spans="1:26" s="51" customFormat="1" ht="23.25">
      <c r="A17" s="67" t="s">
        <v>70</v>
      </c>
      <c r="B17" s="68">
        <f>0</f>
        <v>0</v>
      </c>
      <c r="C17" s="68">
        <f>0</f>
        <v>0</v>
      </c>
      <c r="D17" s="68">
        <f>0</f>
        <v>0</v>
      </c>
      <c r="E17" s="68">
        <f>0</f>
        <v>0</v>
      </c>
      <c r="F17" s="68">
        <f>0</f>
        <v>0</v>
      </c>
      <c r="G17" s="68">
        <f>0</f>
        <v>0</v>
      </c>
      <c r="H17" s="68">
        <f>0</f>
        <v>0</v>
      </c>
      <c r="I17" s="68">
        <f>0</f>
        <v>0</v>
      </c>
      <c r="J17" s="68">
        <f>0</f>
        <v>0</v>
      </c>
      <c r="K17" s="68">
        <v>0</v>
      </c>
      <c r="L17" s="68">
        <v>0</v>
      </c>
      <c r="M17" s="68">
        <v>0</v>
      </c>
      <c r="N17" s="68">
        <v>0</v>
      </c>
      <c r="O17" s="68">
        <f>0</f>
        <v>0</v>
      </c>
      <c r="P17" s="68">
        <f>0</f>
        <v>0</v>
      </c>
      <c r="Q17" s="68">
        <f>0</f>
        <v>0</v>
      </c>
      <c r="R17" s="68">
        <f>0</f>
        <v>0</v>
      </c>
      <c r="S17" s="68">
        <f>0</f>
        <v>0</v>
      </c>
      <c r="T17" s="68">
        <f>0</f>
        <v>0</v>
      </c>
      <c r="U17" s="68">
        <f>0</f>
        <v>0</v>
      </c>
      <c r="V17" s="68">
        <f>0</f>
        <v>0</v>
      </c>
      <c r="W17" s="64">
        <f t="shared" si="2"/>
        <v>0</v>
      </c>
      <c r="X17" s="64">
        <f>SUM(C17:V17)</f>
        <v>0</v>
      </c>
      <c r="Y17" s="65">
        <f t="shared" si="3"/>
        <v>0</v>
      </c>
      <c r="Z17" s="65">
        <v>0</v>
      </c>
    </row>
    <row r="18" spans="1:26" s="51" customFormat="1" ht="23.25">
      <c r="A18" s="48" t="s">
        <v>71</v>
      </c>
      <c r="B18" s="53">
        <f>0</f>
        <v>0</v>
      </c>
      <c r="C18" s="53">
        <f>0</f>
        <v>0</v>
      </c>
      <c r="D18" s="53">
        <f>0</f>
        <v>0</v>
      </c>
      <c r="E18" s="53">
        <f>0</f>
        <v>0</v>
      </c>
      <c r="F18" s="53">
        <f>0</f>
        <v>0</v>
      </c>
      <c r="G18" s="53">
        <f>0</f>
        <v>0</v>
      </c>
      <c r="H18" s="53">
        <f>0</f>
        <v>0</v>
      </c>
      <c r="I18" s="53">
        <f>0</f>
        <v>0</v>
      </c>
      <c r="J18" s="53">
        <f>0</f>
        <v>0</v>
      </c>
      <c r="K18" s="53">
        <v>0</v>
      </c>
      <c r="L18" s="53"/>
      <c r="M18" s="53"/>
      <c r="N18" s="53"/>
      <c r="O18" s="53">
        <f>0</f>
        <v>0</v>
      </c>
      <c r="P18" s="53">
        <f>0</f>
        <v>0</v>
      </c>
      <c r="Q18" s="53">
        <f>0</f>
        <v>0</v>
      </c>
      <c r="R18" s="53">
        <f>0</f>
        <v>0</v>
      </c>
      <c r="S18" s="53">
        <f>0</f>
        <v>0</v>
      </c>
      <c r="T18" s="53">
        <f>0</f>
        <v>0</v>
      </c>
      <c r="U18" s="53">
        <f>0</f>
        <v>0</v>
      </c>
      <c r="V18" s="53">
        <f>0</f>
        <v>0</v>
      </c>
      <c r="W18" s="53">
        <f t="shared" si="2"/>
        <v>0</v>
      </c>
      <c r="X18" s="53">
        <f>SUM(C18:V18)</f>
        <v>0</v>
      </c>
      <c r="Y18" s="66">
        <f t="shared" si="3"/>
        <v>0</v>
      </c>
      <c r="Z18" s="66">
        <v>0</v>
      </c>
    </row>
    <row r="19" spans="1:26" s="51" customFormat="1" ht="23.25">
      <c r="A19" s="48" t="s">
        <v>72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>
        <f t="shared" si="2"/>
        <v>0</v>
      </c>
      <c r="X19" s="53">
        <v>0</v>
      </c>
      <c r="Y19" s="66">
        <f t="shared" si="3"/>
        <v>0</v>
      </c>
      <c r="Z19" s="66">
        <f t="shared" si="3"/>
        <v>0</v>
      </c>
    </row>
    <row r="20" spans="1:26" s="51" customFormat="1" ht="23.25">
      <c r="A20" s="48" t="s">
        <v>73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 t="shared" si="2"/>
        <v>0</v>
      </c>
      <c r="X20" s="53">
        <f>SUM(C20:V20)</f>
        <v>0</v>
      </c>
      <c r="Y20" s="66">
        <f t="shared" si="3"/>
        <v>0</v>
      </c>
      <c r="Z20" s="66">
        <v>0</v>
      </c>
    </row>
    <row r="21" spans="1:26" s="51" customFormat="1" ht="23.25">
      <c r="A21" s="48" t="s">
        <v>74</v>
      </c>
      <c r="B21" s="53">
        <f>0</f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>
        <f>0</f>
        <v>0</v>
      </c>
      <c r="V21" s="53">
        <f>0</f>
        <v>0</v>
      </c>
      <c r="W21" s="53">
        <f t="shared" si="2"/>
        <v>0</v>
      </c>
      <c r="X21" s="53">
        <f>SUM(C21:V21)</f>
        <v>0</v>
      </c>
      <c r="Y21" s="66">
        <f t="shared" si="3"/>
        <v>0</v>
      </c>
      <c r="Z21" s="66">
        <v>0</v>
      </c>
    </row>
    <row r="22" spans="1:26" s="51" customFormat="1" ht="23.25">
      <c r="A22" s="48" t="s">
        <v>75</v>
      </c>
      <c r="B22" s="53">
        <v>0</v>
      </c>
      <c r="C22" s="53">
        <v>0</v>
      </c>
      <c r="D22" s="53">
        <v>4534.59</v>
      </c>
      <c r="E22" s="53"/>
      <c r="F22" s="53">
        <v>0</v>
      </c>
      <c r="G22" s="53"/>
      <c r="H22" s="53">
        <v>0</v>
      </c>
      <c r="I22" s="53">
        <v>0</v>
      </c>
      <c r="J22" s="53">
        <v>0</v>
      </c>
      <c r="K22" s="53">
        <v>0</v>
      </c>
      <c r="L22" s="53"/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>
        <f t="shared" si="2"/>
        <v>4534.59</v>
      </c>
      <c r="X22" s="53">
        <v>4000</v>
      </c>
      <c r="Y22" s="66">
        <f t="shared" si="3"/>
        <v>534.5900000000001</v>
      </c>
      <c r="Z22" s="66">
        <f t="shared" si="4"/>
        <v>13.364750000000004</v>
      </c>
    </row>
    <row r="23" spans="1:26" s="51" customFormat="1" ht="23.25">
      <c r="A23" s="48" t="s">
        <v>76</v>
      </c>
      <c r="B23" s="53">
        <v>0</v>
      </c>
      <c r="C23" s="53"/>
      <c r="D23" s="53">
        <v>275.55</v>
      </c>
      <c r="E23" s="53"/>
      <c r="F23" s="53"/>
      <c r="G23" s="53"/>
      <c r="H23" s="53">
        <v>0</v>
      </c>
      <c r="I23" s="53"/>
      <c r="J23" s="53"/>
      <c r="K23" s="53">
        <v>536.07</v>
      </c>
      <c r="L23" s="53">
        <v>70.14</v>
      </c>
      <c r="M23" s="53"/>
      <c r="N23" s="53"/>
      <c r="O23" s="53"/>
      <c r="P23" s="53">
        <v>0</v>
      </c>
      <c r="Q23" s="53">
        <v>0</v>
      </c>
      <c r="R23" s="53"/>
      <c r="S23" s="53"/>
      <c r="T23" s="53">
        <v>0</v>
      </c>
      <c r="U23" s="53"/>
      <c r="V23" s="53"/>
      <c r="W23" s="53">
        <f t="shared" si="2"/>
        <v>881.7600000000001</v>
      </c>
      <c r="X23" s="53">
        <v>0</v>
      </c>
      <c r="Y23" s="66">
        <f t="shared" si="3"/>
        <v>881.7600000000001</v>
      </c>
      <c r="Z23" s="66" t="e">
        <f t="shared" si="4"/>
        <v>#DIV/0!</v>
      </c>
    </row>
    <row r="24" spans="1:26" s="51" customFormat="1" ht="23.25">
      <c r="A24" s="48" t="s">
        <v>77</v>
      </c>
      <c r="B24" s="53">
        <v>0</v>
      </c>
      <c r="C24" s="53">
        <v>0</v>
      </c>
      <c r="D24" s="53">
        <v>0</v>
      </c>
      <c r="E24" s="53">
        <v>0</v>
      </c>
      <c r="F24" s="53"/>
      <c r="G24" s="53">
        <v>18460</v>
      </c>
      <c r="H24" s="53"/>
      <c r="I24" s="53">
        <v>1570</v>
      </c>
      <c r="J24" s="53"/>
      <c r="K24" s="53">
        <v>16050</v>
      </c>
      <c r="L24" s="53">
        <v>0</v>
      </c>
      <c r="M24" s="53"/>
      <c r="N24" s="53"/>
      <c r="O24" s="53"/>
      <c r="P24" s="53">
        <v>0</v>
      </c>
      <c r="Q24" s="53">
        <v>0</v>
      </c>
      <c r="R24" s="53"/>
      <c r="S24" s="53"/>
      <c r="T24" s="53">
        <v>0</v>
      </c>
      <c r="U24" s="53"/>
      <c r="V24" s="53"/>
      <c r="W24" s="53">
        <f t="shared" si="2"/>
        <v>36080</v>
      </c>
      <c r="X24" s="53">
        <v>34000</v>
      </c>
      <c r="Y24" s="66">
        <f t="shared" si="3"/>
        <v>2080</v>
      </c>
      <c r="Z24" s="66">
        <f t="shared" si="4"/>
        <v>6.117647058823529</v>
      </c>
    </row>
    <row r="25" spans="1:26" s="51" customFormat="1" ht="23.25">
      <c r="A25" s="52" t="s">
        <v>78</v>
      </c>
      <c r="B25" s="53">
        <v>0</v>
      </c>
      <c r="C25" s="53">
        <v>0</v>
      </c>
      <c r="D25" s="53">
        <v>0</v>
      </c>
      <c r="E25" s="53">
        <v>0</v>
      </c>
      <c r="F25" s="53">
        <v>0</v>
      </c>
      <c r="G25" s="53">
        <v>0</v>
      </c>
      <c r="H25" s="53">
        <v>0</v>
      </c>
      <c r="I25" s="53"/>
      <c r="J25" s="53">
        <v>0</v>
      </c>
      <c r="K25" s="53">
        <v>6028.03</v>
      </c>
      <c r="L25" s="53">
        <v>90</v>
      </c>
      <c r="M25" s="53"/>
      <c r="N25" s="53"/>
      <c r="O25" s="53"/>
      <c r="P25" s="53">
        <v>0</v>
      </c>
      <c r="Q25" s="53">
        <v>0</v>
      </c>
      <c r="R25" s="53"/>
      <c r="S25" s="53"/>
      <c r="T25" s="53">
        <v>0</v>
      </c>
      <c r="U25" s="53"/>
      <c r="V25" s="53"/>
      <c r="W25" s="53">
        <f t="shared" si="2"/>
        <v>6118.03</v>
      </c>
      <c r="X25" s="53">
        <v>7000</v>
      </c>
      <c r="Y25" s="66">
        <f t="shared" si="3"/>
        <v>-881.9700000000003</v>
      </c>
      <c r="Z25" s="66">
        <f t="shared" si="4"/>
        <v>-12.599571428571434</v>
      </c>
    </row>
    <row r="26" spans="1:26" s="51" customFormat="1" ht="23.25">
      <c r="A26" s="48" t="s">
        <v>79</v>
      </c>
      <c r="B26" s="53">
        <f aca="true" t="shared" si="7" ref="B26:V26">B27+B31+B32</f>
        <v>100158</v>
      </c>
      <c r="C26" s="53">
        <f t="shared" si="7"/>
        <v>30930</v>
      </c>
      <c r="D26" s="53">
        <f t="shared" si="7"/>
        <v>79260</v>
      </c>
      <c r="E26" s="53">
        <f t="shared" si="7"/>
        <v>108604.2</v>
      </c>
      <c r="F26" s="53">
        <f t="shared" si="7"/>
        <v>18660</v>
      </c>
      <c r="G26" s="53">
        <f t="shared" si="7"/>
        <v>27931.2</v>
      </c>
      <c r="H26" s="53">
        <f t="shared" si="7"/>
        <v>36865</v>
      </c>
      <c r="I26" s="53">
        <f t="shared" si="7"/>
        <v>640</v>
      </c>
      <c r="J26" s="53">
        <f t="shared" si="7"/>
        <v>0</v>
      </c>
      <c r="K26" s="53">
        <f t="shared" si="7"/>
        <v>50447</v>
      </c>
      <c r="L26" s="53">
        <f t="shared" si="7"/>
        <v>48705</v>
      </c>
      <c r="M26" s="53">
        <f t="shared" si="7"/>
        <v>40655</v>
      </c>
      <c r="N26" s="53">
        <f t="shared" si="7"/>
        <v>7000</v>
      </c>
      <c r="O26" s="53">
        <f t="shared" si="7"/>
        <v>12890</v>
      </c>
      <c r="P26" s="53">
        <f t="shared" si="7"/>
        <v>55921.1</v>
      </c>
      <c r="Q26" s="53">
        <f t="shared" si="7"/>
        <v>62850</v>
      </c>
      <c r="R26" s="53">
        <f t="shared" si="7"/>
        <v>4740</v>
      </c>
      <c r="S26" s="53">
        <f t="shared" si="7"/>
        <v>0</v>
      </c>
      <c r="T26" s="53">
        <f t="shared" si="7"/>
        <v>0</v>
      </c>
      <c r="U26" s="53">
        <f t="shared" si="7"/>
        <v>0</v>
      </c>
      <c r="V26" s="53">
        <f t="shared" si="7"/>
        <v>0</v>
      </c>
      <c r="W26" s="53">
        <f t="shared" si="2"/>
        <v>686256.5</v>
      </c>
      <c r="X26" s="53">
        <f>X27+X31+X32</f>
        <v>630300</v>
      </c>
      <c r="Y26" s="66">
        <f t="shared" si="3"/>
        <v>55956.5</v>
      </c>
      <c r="Z26" s="50">
        <f t="shared" si="4"/>
        <v>8.877756623829923</v>
      </c>
    </row>
    <row r="27" spans="1:26" s="51" customFormat="1" ht="23.25">
      <c r="A27" s="69" t="s">
        <v>80</v>
      </c>
      <c r="B27" s="53">
        <f aca="true" t="shared" si="8" ref="B27:J27">SUM(B28:B30)</f>
        <v>62630</v>
      </c>
      <c r="C27" s="53">
        <f t="shared" si="8"/>
        <v>17930</v>
      </c>
      <c r="D27" s="53">
        <f t="shared" si="8"/>
        <v>78810</v>
      </c>
      <c r="E27" s="53">
        <f t="shared" si="8"/>
        <v>100930</v>
      </c>
      <c r="F27" s="53">
        <f t="shared" si="8"/>
        <v>15660</v>
      </c>
      <c r="G27" s="53">
        <f t="shared" si="8"/>
        <v>2250</v>
      </c>
      <c r="H27" s="53">
        <f t="shared" si="8"/>
        <v>33990</v>
      </c>
      <c r="I27" s="53">
        <f t="shared" si="8"/>
        <v>640</v>
      </c>
      <c r="J27" s="53">
        <f t="shared" si="8"/>
        <v>0</v>
      </c>
      <c r="K27" s="53">
        <f>SUM(K28:K30)</f>
        <v>41380</v>
      </c>
      <c r="L27" s="53">
        <f>SUM(L28:L30)</f>
        <v>46780</v>
      </c>
      <c r="M27" s="53">
        <f>SUM(M28:M30)</f>
        <v>35950</v>
      </c>
      <c r="N27" s="53">
        <f>SUM(N28:N30)</f>
        <v>5450</v>
      </c>
      <c r="O27" s="53">
        <f>SUM(O28:O30)</f>
        <v>12690</v>
      </c>
      <c r="P27" s="53">
        <f aca="true" t="shared" si="9" ref="P27:V27">SUM(P28:P30)</f>
        <v>38540</v>
      </c>
      <c r="Q27" s="53">
        <f t="shared" si="9"/>
        <v>53940</v>
      </c>
      <c r="R27" s="53">
        <f t="shared" si="9"/>
        <v>4740</v>
      </c>
      <c r="S27" s="53">
        <f t="shared" si="9"/>
        <v>0</v>
      </c>
      <c r="T27" s="53">
        <f t="shared" si="9"/>
        <v>0</v>
      </c>
      <c r="U27" s="53">
        <f t="shared" si="9"/>
        <v>0</v>
      </c>
      <c r="V27" s="53">
        <f t="shared" si="9"/>
        <v>0</v>
      </c>
      <c r="W27" s="53">
        <f t="shared" si="2"/>
        <v>552310</v>
      </c>
      <c r="X27" s="53">
        <f>SUM(X28:X30)</f>
        <v>500300</v>
      </c>
      <c r="Y27" s="66">
        <f t="shared" si="3"/>
        <v>52010</v>
      </c>
      <c r="Z27" s="50">
        <f t="shared" si="4"/>
        <v>10.395762542474515</v>
      </c>
    </row>
    <row r="28" spans="1:26" s="51" customFormat="1" ht="23.25">
      <c r="A28" s="55" t="s">
        <v>81</v>
      </c>
      <c r="B28" s="56">
        <v>50400</v>
      </c>
      <c r="C28" s="56">
        <v>13600</v>
      </c>
      <c r="D28" s="56">
        <v>64800</v>
      </c>
      <c r="E28" s="56">
        <v>82000</v>
      </c>
      <c r="F28" s="56">
        <v>12600</v>
      </c>
      <c r="G28" s="56">
        <v>1800</v>
      </c>
      <c r="H28" s="56">
        <v>27300</v>
      </c>
      <c r="I28" s="56">
        <v>500</v>
      </c>
      <c r="J28" s="56"/>
      <c r="K28" s="56">
        <v>33400</v>
      </c>
      <c r="L28" s="56">
        <v>38000</v>
      </c>
      <c r="M28" s="56">
        <v>28600</v>
      </c>
      <c r="N28" s="56">
        <v>4400</v>
      </c>
      <c r="O28" s="56">
        <v>10200</v>
      </c>
      <c r="P28" s="56">
        <v>32600</v>
      </c>
      <c r="Q28" s="56">
        <v>44400</v>
      </c>
      <c r="R28" s="56">
        <v>3800</v>
      </c>
      <c r="S28" s="56">
        <v>0</v>
      </c>
      <c r="T28" s="56"/>
      <c r="U28" s="56"/>
      <c r="V28" s="56">
        <v>0</v>
      </c>
      <c r="W28" s="58">
        <f t="shared" si="2"/>
        <v>448400</v>
      </c>
      <c r="X28" s="58">
        <v>400000</v>
      </c>
      <c r="Y28" s="59">
        <f t="shared" si="3"/>
        <v>48400</v>
      </c>
      <c r="Z28" s="59">
        <f t="shared" si="4"/>
        <v>12.1</v>
      </c>
    </row>
    <row r="29" spans="1:26" s="51" customFormat="1" ht="23.25">
      <c r="A29" s="60" t="s">
        <v>82</v>
      </c>
      <c r="B29" s="61">
        <v>12230</v>
      </c>
      <c r="C29" s="61">
        <v>4330</v>
      </c>
      <c r="D29" s="61">
        <v>13990</v>
      </c>
      <c r="E29" s="61">
        <v>18870</v>
      </c>
      <c r="F29" s="61">
        <v>3060</v>
      </c>
      <c r="G29" s="61">
        <v>450</v>
      </c>
      <c r="H29" s="61">
        <v>6670</v>
      </c>
      <c r="I29" s="61">
        <v>140</v>
      </c>
      <c r="J29" s="61"/>
      <c r="K29" s="61">
        <v>7920</v>
      </c>
      <c r="L29" s="61">
        <v>8700</v>
      </c>
      <c r="M29" s="61">
        <v>7230</v>
      </c>
      <c r="N29" s="61">
        <v>1050</v>
      </c>
      <c r="O29" s="61">
        <v>2470</v>
      </c>
      <c r="P29" s="61">
        <v>5940</v>
      </c>
      <c r="Q29" s="61">
        <v>9520</v>
      </c>
      <c r="R29" s="61">
        <v>940</v>
      </c>
      <c r="S29" s="61">
        <v>0</v>
      </c>
      <c r="T29" s="61"/>
      <c r="U29" s="61"/>
      <c r="V29" s="61">
        <v>0</v>
      </c>
      <c r="W29" s="62">
        <f t="shared" si="2"/>
        <v>103510</v>
      </c>
      <c r="X29" s="62">
        <v>100000</v>
      </c>
      <c r="Y29" s="59">
        <f t="shared" si="3"/>
        <v>3510</v>
      </c>
      <c r="Z29" s="59">
        <f t="shared" si="4"/>
        <v>3.51</v>
      </c>
    </row>
    <row r="30" spans="1:26" s="51" customFormat="1" ht="23.25">
      <c r="A30" s="63" t="s">
        <v>83</v>
      </c>
      <c r="B30" s="68"/>
      <c r="C30" s="68"/>
      <c r="D30" s="68">
        <v>20</v>
      </c>
      <c r="E30" s="68">
        <v>60</v>
      </c>
      <c r="F30" s="68"/>
      <c r="G30" s="68"/>
      <c r="H30" s="68">
        <v>20</v>
      </c>
      <c r="I30" s="68"/>
      <c r="J30" s="68"/>
      <c r="K30" s="68">
        <v>60</v>
      </c>
      <c r="L30" s="68">
        <v>80</v>
      </c>
      <c r="M30" s="68">
        <v>120</v>
      </c>
      <c r="N30" s="68"/>
      <c r="O30" s="68">
        <v>20</v>
      </c>
      <c r="P30" s="68"/>
      <c r="Q30" s="68">
        <v>20</v>
      </c>
      <c r="R30" s="68"/>
      <c r="S30" s="68"/>
      <c r="T30" s="68"/>
      <c r="U30" s="68">
        <v>0</v>
      </c>
      <c r="V30" s="68">
        <v>0</v>
      </c>
      <c r="W30" s="64">
        <f t="shared" si="2"/>
        <v>400</v>
      </c>
      <c r="X30" s="64">
        <v>300</v>
      </c>
      <c r="Y30" s="65">
        <f t="shared" si="3"/>
        <v>100</v>
      </c>
      <c r="Z30" s="65">
        <f t="shared" si="4"/>
        <v>33.333333333333336</v>
      </c>
    </row>
    <row r="31" spans="1:26" s="51" customFormat="1" ht="23.25">
      <c r="A31" s="70" t="s">
        <v>84</v>
      </c>
      <c r="B31" s="49">
        <v>13824</v>
      </c>
      <c r="C31" s="49">
        <v>10800</v>
      </c>
      <c r="D31" s="49"/>
      <c r="E31" s="49"/>
      <c r="F31" s="49">
        <v>2600</v>
      </c>
      <c r="G31" s="49"/>
      <c r="H31" s="49"/>
      <c r="I31" s="49"/>
      <c r="J31" s="49"/>
      <c r="K31" s="49"/>
      <c r="L31" s="49"/>
      <c r="M31" s="49">
        <v>130</v>
      </c>
      <c r="N31" s="49"/>
      <c r="O31" s="49"/>
      <c r="P31" s="49">
        <v>0</v>
      </c>
      <c r="Q31" s="49">
        <v>1860</v>
      </c>
      <c r="R31" s="49"/>
      <c r="S31" s="49">
        <v>0</v>
      </c>
      <c r="T31" s="49"/>
      <c r="U31" s="49"/>
      <c r="V31" s="49">
        <v>0</v>
      </c>
      <c r="W31" s="53">
        <f t="shared" si="2"/>
        <v>29214</v>
      </c>
      <c r="X31" s="53">
        <v>10000</v>
      </c>
      <c r="Y31" s="66">
        <f t="shared" si="3"/>
        <v>19214</v>
      </c>
      <c r="Z31" s="50">
        <f t="shared" si="4"/>
        <v>192.14</v>
      </c>
    </row>
    <row r="32" spans="1:26" s="51" customFormat="1" ht="23.25">
      <c r="A32" s="69" t="s">
        <v>85</v>
      </c>
      <c r="B32" s="53">
        <f aca="true" t="shared" si="10" ref="B32:K32">SUM(B33:B35)</f>
        <v>23704</v>
      </c>
      <c r="C32" s="53">
        <f t="shared" si="10"/>
        <v>2200</v>
      </c>
      <c r="D32" s="53">
        <f t="shared" si="10"/>
        <v>450</v>
      </c>
      <c r="E32" s="53">
        <f t="shared" si="10"/>
        <v>7674.2</v>
      </c>
      <c r="F32" s="53">
        <f t="shared" si="10"/>
        <v>400</v>
      </c>
      <c r="G32" s="53">
        <f t="shared" si="10"/>
        <v>25681.2</v>
      </c>
      <c r="H32" s="53">
        <f t="shared" si="10"/>
        <v>2875</v>
      </c>
      <c r="I32" s="53">
        <f t="shared" si="10"/>
        <v>0</v>
      </c>
      <c r="J32" s="53">
        <f t="shared" si="10"/>
        <v>0</v>
      </c>
      <c r="K32" s="53">
        <f t="shared" si="10"/>
        <v>9067</v>
      </c>
      <c r="L32" s="53">
        <f>SUM(L33:L35)</f>
        <v>1925</v>
      </c>
      <c r="M32" s="53">
        <f>SUM(M33:M35)</f>
        <v>4575</v>
      </c>
      <c r="N32" s="53">
        <f>SUM(N33:N35)</f>
        <v>1550</v>
      </c>
      <c r="O32" s="53">
        <f>SUM(O33:O35)</f>
        <v>200</v>
      </c>
      <c r="P32" s="53">
        <f aca="true" t="shared" si="11" ref="P32:V32">SUM(P33:P35)</f>
        <v>17381.1</v>
      </c>
      <c r="Q32" s="53">
        <f t="shared" si="11"/>
        <v>7050</v>
      </c>
      <c r="R32" s="53">
        <f t="shared" si="11"/>
        <v>0</v>
      </c>
      <c r="S32" s="53">
        <f t="shared" si="11"/>
        <v>0</v>
      </c>
      <c r="T32" s="53">
        <f>SUM(T33:T35)</f>
        <v>0</v>
      </c>
      <c r="U32" s="53">
        <f t="shared" si="11"/>
        <v>0</v>
      </c>
      <c r="V32" s="53">
        <f t="shared" si="11"/>
        <v>0</v>
      </c>
      <c r="W32" s="53">
        <f t="shared" si="2"/>
        <v>104732.5</v>
      </c>
      <c r="X32" s="53">
        <f>SUM(X33:X35)</f>
        <v>120000</v>
      </c>
      <c r="Y32" s="66">
        <f t="shared" si="3"/>
        <v>-15267.5</v>
      </c>
      <c r="Z32" s="50">
        <f t="shared" si="4"/>
        <v>-12.722916666666666</v>
      </c>
    </row>
    <row r="33" spans="1:26" s="51" customFormat="1" ht="23.25">
      <c r="A33" s="55" t="s">
        <v>81</v>
      </c>
      <c r="B33" s="56">
        <v>2250</v>
      </c>
      <c r="C33" s="56">
        <v>1800</v>
      </c>
      <c r="D33" s="56">
        <v>450</v>
      </c>
      <c r="E33" s="56">
        <v>900</v>
      </c>
      <c r="F33" s="56"/>
      <c r="G33" s="56">
        <v>225</v>
      </c>
      <c r="H33" s="56">
        <v>2475</v>
      </c>
      <c r="I33" s="56"/>
      <c r="J33" s="56"/>
      <c r="K33" s="56">
        <v>2925</v>
      </c>
      <c r="L33" s="56">
        <v>1125</v>
      </c>
      <c r="M33" s="56">
        <v>3375</v>
      </c>
      <c r="N33" s="56">
        <v>1350</v>
      </c>
      <c r="O33" s="56"/>
      <c r="P33" s="56">
        <v>225</v>
      </c>
      <c r="Q33" s="56">
        <v>5850</v>
      </c>
      <c r="R33" s="56"/>
      <c r="S33" s="56">
        <v>0</v>
      </c>
      <c r="T33" s="56"/>
      <c r="U33" s="56"/>
      <c r="V33" s="56">
        <v>0</v>
      </c>
      <c r="W33" s="58">
        <f t="shared" si="2"/>
        <v>22950</v>
      </c>
      <c r="X33" s="58">
        <v>40000</v>
      </c>
      <c r="Y33" s="59">
        <f t="shared" si="3"/>
        <v>-17050</v>
      </c>
      <c r="Z33" s="59">
        <f t="shared" si="4"/>
        <v>-42.625</v>
      </c>
    </row>
    <row r="34" spans="1:26" s="51" customFormat="1" ht="23.25">
      <c r="A34" s="60" t="s">
        <v>82</v>
      </c>
      <c r="B34" s="61">
        <v>21454</v>
      </c>
      <c r="C34" s="61">
        <v>400</v>
      </c>
      <c r="D34" s="61"/>
      <c r="E34" s="61">
        <v>6774.2</v>
      </c>
      <c r="F34" s="61">
        <v>400</v>
      </c>
      <c r="G34" s="61">
        <v>25456.2</v>
      </c>
      <c r="H34" s="61">
        <v>400</v>
      </c>
      <c r="I34" s="61"/>
      <c r="J34" s="61"/>
      <c r="K34" s="61">
        <v>6142</v>
      </c>
      <c r="L34" s="61">
        <v>800</v>
      </c>
      <c r="M34" s="61">
        <v>1200</v>
      </c>
      <c r="N34" s="61">
        <v>200</v>
      </c>
      <c r="O34" s="61">
        <v>200</v>
      </c>
      <c r="P34" s="61">
        <v>17156.1</v>
      </c>
      <c r="Q34" s="61">
        <v>1200</v>
      </c>
      <c r="R34" s="61"/>
      <c r="S34" s="61">
        <v>0</v>
      </c>
      <c r="T34" s="61"/>
      <c r="U34" s="61"/>
      <c r="V34" s="61">
        <v>0</v>
      </c>
      <c r="W34" s="62">
        <f t="shared" si="2"/>
        <v>81782.5</v>
      </c>
      <c r="X34" s="62">
        <v>75000</v>
      </c>
      <c r="Y34" s="59">
        <f t="shared" si="3"/>
        <v>6782.5</v>
      </c>
      <c r="Z34" s="59">
        <f t="shared" si="4"/>
        <v>9.043333333333333</v>
      </c>
    </row>
    <row r="35" spans="1:26" s="51" customFormat="1" ht="23.25">
      <c r="A35" s="71" t="s">
        <v>86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4">
        <f t="shared" si="2"/>
        <v>0</v>
      </c>
      <c r="X35" s="49">
        <v>5000</v>
      </c>
      <c r="Y35" s="59">
        <f t="shared" si="3"/>
        <v>-5000</v>
      </c>
      <c r="Z35" s="65">
        <f>Y35*100/X35</f>
        <v>-100</v>
      </c>
    </row>
    <row r="36" spans="1:26" s="51" customFormat="1" ht="24" thickBot="1">
      <c r="A36" s="72" t="s">
        <v>40</v>
      </c>
      <c r="B36" s="73">
        <f aca="true" t="shared" si="12" ref="B36:N36">SUM(B6+B11+B12+B18+B19+B20+B21+B22+B23+B24+B25+B26+B5+B4)</f>
        <v>37929189.25</v>
      </c>
      <c r="C36" s="73">
        <f t="shared" si="12"/>
        <v>97000.28</v>
      </c>
      <c r="D36" s="73">
        <f t="shared" si="12"/>
        <v>162053.41999999998</v>
      </c>
      <c r="E36" s="73">
        <f t="shared" si="12"/>
        <v>291433.9</v>
      </c>
      <c r="F36" s="73">
        <f t="shared" si="12"/>
        <v>147887.66999999998</v>
      </c>
      <c r="G36" s="73">
        <f t="shared" si="12"/>
        <v>208031.2</v>
      </c>
      <c r="H36" s="73">
        <f t="shared" si="12"/>
        <v>20018326.25</v>
      </c>
      <c r="I36" s="73">
        <f t="shared" si="12"/>
        <v>204064</v>
      </c>
      <c r="J36" s="73">
        <f t="shared" si="12"/>
        <v>9947520</v>
      </c>
      <c r="K36" s="73">
        <f t="shared" si="12"/>
        <v>20150738.53</v>
      </c>
      <c r="L36" s="73">
        <f>SUM(L6+L11+L12+L18+L19+L20+L21+L22+L23+L24+L25+L26+L5+L4)</f>
        <v>48865.14</v>
      </c>
      <c r="M36" s="73">
        <f t="shared" si="12"/>
        <v>71946.04000000001</v>
      </c>
      <c r="N36" s="73">
        <f t="shared" si="12"/>
        <v>96979.06</v>
      </c>
      <c r="O36" s="73">
        <f>SUM(O6+O11+O12+O18+O19+O20+O21+O22+O23+O24+O25+O26+O5+O4)</f>
        <v>20175369.52</v>
      </c>
      <c r="P36" s="73">
        <f aca="true" t="shared" si="13" ref="P36:V36">SUM(P6+P11+P12+P18+P19+P20+P21+P22+P23+P24+P25+P26+P5+P4)</f>
        <v>14977201.1</v>
      </c>
      <c r="Q36" s="73">
        <f t="shared" si="13"/>
        <v>142039.03</v>
      </c>
      <c r="R36" s="73">
        <f t="shared" si="13"/>
        <v>20122323.31</v>
      </c>
      <c r="S36" s="73">
        <f t="shared" si="13"/>
        <v>0</v>
      </c>
      <c r="T36" s="73">
        <f t="shared" si="13"/>
        <v>19895040</v>
      </c>
      <c r="U36" s="73">
        <f t="shared" si="13"/>
        <v>0</v>
      </c>
      <c r="V36" s="73">
        <f t="shared" si="13"/>
        <v>0</v>
      </c>
      <c r="W36" s="73">
        <f>SUM(B36:V36)</f>
        <v>164686007.7</v>
      </c>
      <c r="X36" s="73">
        <f>SUM(X6+X11+X12+X18+X19+X20+X21+X22+X23+X24+X25+X26+X5+X4)</f>
        <v>182277300</v>
      </c>
      <c r="Y36" s="74">
        <f>SUM(W36-X36)</f>
        <v>-17591292.300000012</v>
      </c>
      <c r="Z36" s="74">
        <f>Y36*100/X36</f>
        <v>-9.65084094399029</v>
      </c>
    </row>
    <row r="37" spans="1:26" s="51" customFormat="1" ht="24" thickTop="1">
      <c r="A37" s="75"/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6" s="51" customFormat="1" ht="23.25">
      <c r="A38" s="114"/>
      <c r="B38" s="114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</row>
  </sheetData>
  <sheetProtection/>
  <mergeCells count="3">
    <mergeCell ref="A1:J1"/>
    <mergeCell ref="A2:J2"/>
    <mergeCell ref="A38:B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39"/>
  <sheetViews>
    <sheetView zoomScale="89" zoomScaleNormal="89" zoomScalePageLayoutView="0" workbookViewId="0" topLeftCell="M1">
      <selection activeCell="Y7" sqref="Y7"/>
    </sheetView>
  </sheetViews>
  <sheetFormatPr defaultColWidth="9.140625" defaultRowHeight="15"/>
  <cols>
    <col min="1" max="1" width="26.421875" style="43" customWidth="1"/>
    <col min="2" max="2" width="12.8515625" style="43" customWidth="1"/>
    <col min="3" max="3" width="12.421875" style="43" customWidth="1"/>
    <col min="4" max="4" width="12.8515625" style="43" customWidth="1"/>
    <col min="5" max="5" width="10.421875" style="43" customWidth="1"/>
    <col min="6" max="21" width="12.8515625" style="43" customWidth="1"/>
    <col min="22" max="22" width="14.00390625" style="43" customWidth="1"/>
    <col min="23" max="24" width="14.8515625" style="43" customWidth="1"/>
    <col min="25" max="25" width="17.00390625" style="43" customWidth="1"/>
    <col min="26" max="26" width="8.7109375" style="43" customWidth="1"/>
    <col min="27" max="16384" width="9.00390625" style="43" customWidth="1"/>
  </cols>
  <sheetData>
    <row r="1" spans="1:21" ht="30.75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30.75">
      <c r="A2" s="113" t="s">
        <v>192</v>
      </c>
      <c r="B2" s="113"/>
      <c r="C2" s="113"/>
      <c r="D2" s="113"/>
      <c r="E2" s="113"/>
      <c r="F2" s="113"/>
      <c r="G2" s="113"/>
      <c r="H2" s="113"/>
      <c r="I2" s="113"/>
      <c r="J2" s="113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 t="s">
        <v>53</v>
      </c>
      <c r="Z2" s="44"/>
    </row>
    <row r="3" spans="1:26" ht="24">
      <c r="A3" s="45" t="s">
        <v>54</v>
      </c>
      <c r="B3" s="46" t="s">
        <v>193</v>
      </c>
      <c r="C3" s="46" t="s">
        <v>194</v>
      </c>
      <c r="D3" s="46" t="s">
        <v>195</v>
      </c>
      <c r="E3" s="46" t="s">
        <v>196</v>
      </c>
      <c r="F3" s="46" t="s">
        <v>197</v>
      </c>
      <c r="G3" s="46" t="s">
        <v>198</v>
      </c>
      <c r="H3" s="46" t="s">
        <v>199</v>
      </c>
      <c r="I3" s="46" t="s">
        <v>200</v>
      </c>
      <c r="J3" s="46" t="s">
        <v>201</v>
      </c>
      <c r="K3" s="46" t="s">
        <v>202</v>
      </c>
      <c r="L3" s="46" t="s">
        <v>203</v>
      </c>
      <c r="M3" s="46" t="s">
        <v>204</v>
      </c>
      <c r="N3" s="46" t="s">
        <v>205</v>
      </c>
      <c r="O3" s="46" t="s">
        <v>206</v>
      </c>
      <c r="P3" s="46" t="s">
        <v>207</v>
      </c>
      <c r="Q3" s="46" t="s">
        <v>208</v>
      </c>
      <c r="R3" s="46" t="s">
        <v>209</v>
      </c>
      <c r="S3" s="46" t="s">
        <v>210</v>
      </c>
      <c r="T3" s="46" t="s">
        <v>211</v>
      </c>
      <c r="U3" s="46" t="s">
        <v>212</v>
      </c>
      <c r="V3" s="46" t="s">
        <v>218</v>
      </c>
      <c r="W3" s="46" t="s">
        <v>55</v>
      </c>
      <c r="X3" s="46" t="s">
        <v>56</v>
      </c>
      <c r="Y3" s="47" t="s">
        <v>57</v>
      </c>
      <c r="Z3" s="47" t="s">
        <v>6</v>
      </c>
    </row>
    <row r="4" spans="1:26" s="51" customFormat="1" ht="23.25">
      <c r="A4" s="48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8">
        <f>SUM(B4:V4)</f>
        <v>0</v>
      </c>
      <c r="X4" s="49">
        <f>SUM(C4:V4)</f>
        <v>0</v>
      </c>
      <c r="Y4" s="50">
        <f>SUM(V4-X4)</f>
        <v>0</v>
      </c>
      <c r="Z4" s="50">
        <f>SUM(X4-Y4)</f>
        <v>0</v>
      </c>
    </row>
    <row r="5" spans="1:26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/>
      <c r="F5" s="53">
        <v>0</v>
      </c>
      <c r="G5" s="53">
        <v>0</v>
      </c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8">
        <f>SUM(B5:V5)</f>
        <v>0</v>
      </c>
      <c r="X5" s="53">
        <v>0</v>
      </c>
      <c r="Y5" s="50">
        <f>SUM(V5-X5)</f>
        <v>0</v>
      </c>
      <c r="Z5" s="50" t="e">
        <f>Y5*100/X5</f>
        <v>#DIV/0!</v>
      </c>
    </row>
    <row r="6" spans="1:26" s="51" customFormat="1" ht="23.25">
      <c r="A6" s="48" t="s">
        <v>60</v>
      </c>
      <c r="B6" s="54">
        <f aca="true" t="shared" si="0" ref="B6:N6">SUM(B7:B10)</f>
        <v>216018.81</v>
      </c>
      <c r="C6" s="54">
        <f t="shared" si="0"/>
        <v>19950426.27</v>
      </c>
      <c r="D6" s="54">
        <f t="shared" si="0"/>
        <v>843</v>
      </c>
      <c r="E6" s="54">
        <f t="shared" si="0"/>
        <v>349651</v>
      </c>
      <c r="F6" s="54">
        <f t="shared" si="0"/>
        <v>14922967</v>
      </c>
      <c r="G6" s="54">
        <f>SUM(G7:G10)</f>
        <v>37745968.78</v>
      </c>
      <c r="H6" s="54">
        <f t="shared" si="0"/>
        <v>47100</v>
      </c>
      <c r="I6" s="54">
        <f t="shared" si="0"/>
        <v>65968.78</v>
      </c>
      <c r="J6" s="54">
        <f t="shared" si="0"/>
        <v>37680000</v>
      </c>
      <c r="K6" s="54">
        <f t="shared" si="0"/>
        <v>293630.84</v>
      </c>
      <c r="L6" s="54">
        <f t="shared" si="0"/>
        <v>80115.78</v>
      </c>
      <c r="M6" s="54">
        <f t="shared" si="0"/>
        <v>37680000</v>
      </c>
      <c r="N6" s="54">
        <f t="shared" si="0"/>
        <v>190984.2</v>
      </c>
      <c r="O6" s="54">
        <f>SUM(O7:O10)</f>
        <v>23612043.78</v>
      </c>
      <c r="P6" s="54">
        <f aca="true" t="shared" si="1" ref="P6:V6">SUM(P7:P10)</f>
        <v>0</v>
      </c>
      <c r="Q6" s="54">
        <f t="shared" si="1"/>
        <v>20108005.53</v>
      </c>
      <c r="R6" s="54">
        <f t="shared" si="1"/>
        <v>0</v>
      </c>
      <c r="S6" s="54">
        <f t="shared" si="1"/>
        <v>67981.28</v>
      </c>
      <c r="T6" s="54">
        <f t="shared" si="1"/>
        <v>31600.78</v>
      </c>
      <c r="U6" s="54">
        <f t="shared" si="1"/>
        <v>20008810.28</v>
      </c>
      <c r="V6" s="54">
        <f t="shared" si="1"/>
        <v>19895040</v>
      </c>
      <c r="W6" s="53">
        <f>SUM(B6:V6)</f>
        <v>232947156.10999998</v>
      </c>
      <c r="X6" s="53">
        <f>SUM(X7:X10)</f>
        <v>191802000</v>
      </c>
      <c r="Y6" s="50">
        <f>SUM(W6-X6)</f>
        <v>41145156.109999985</v>
      </c>
      <c r="Z6" s="50">
        <f>Y6*100/X6</f>
        <v>21.451891069957554</v>
      </c>
    </row>
    <row r="7" spans="1:26" s="51" customFormat="1" ht="23.25">
      <c r="A7" s="55" t="s">
        <v>61</v>
      </c>
      <c r="B7" s="56"/>
      <c r="C7" s="56">
        <v>19895040</v>
      </c>
      <c r="D7" s="56"/>
      <c r="E7" s="56"/>
      <c r="F7" s="97">
        <v>14921280</v>
      </c>
      <c r="G7" s="56">
        <v>37680000</v>
      </c>
      <c r="H7" s="56"/>
      <c r="I7" s="56"/>
      <c r="J7" s="56">
        <v>37680000</v>
      </c>
      <c r="K7" s="56"/>
      <c r="L7" s="56"/>
      <c r="M7" s="56">
        <v>37680000</v>
      </c>
      <c r="N7" s="56"/>
      <c r="O7" s="56">
        <v>23550000</v>
      </c>
      <c r="P7" s="56"/>
      <c r="Q7" s="56">
        <v>19895040</v>
      </c>
      <c r="R7" s="56"/>
      <c r="S7" s="56"/>
      <c r="T7" s="56"/>
      <c r="U7" s="57">
        <v>19895040</v>
      </c>
      <c r="V7" s="58">
        <v>19895040</v>
      </c>
      <c r="W7" s="58">
        <f>SUM(B7:V7)</f>
        <v>231091440</v>
      </c>
      <c r="X7" s="58">
        <v>190000000</v>
      </c>
      <c r="Y7" s="59">
        <f aca="true" t="shared" si="2" ref="Y7:Y23">W7-X7</f>
        <v>41091440</v>
      </c>
      <c r="Z7" s="59">
        <f>Y7*100/X7</f>
        <v>21.627073684210526</v>
      </c>
    </row>
    <row r="8" spans="1:26" s="51" customFormat="1" ht="23.25">
      <c r="A8" s="60" t="s">
        <v>62</v>
      </c>
      <c r="B8" s="61">
        <v>216018.81</v>
      </c>
      <c r="C8" s="61">
        <v>55386.27</v>
      </c>
      <c r="D8" s="61"/>
      <c r="E8" s="61">
        <v>349651</v>
      </c>
      <c r="G8" s="61">
        <v>65968.78</v>
      </c>
      <c r="H8" s="61">
        <v>47100</v>
      </c>
      <c r="I8" s="61">
        <v>65968.78</v>
      </c>
      <c r="J8" s="61">
        <v>0</v>
      </c>
      <c r="K8" s="61">
        <v>293630.84</v>
      </c>
      <c r="L8" s="61">
        <v>75795.78</v>
      </c>
      <c r="M8" s="61"/>
      <c r="N8" s="61">
        <v>190984.2</v>
      </c>
      <c r="O8" s="61">
        <v>62043.78</v>
      </c>
      <c r="P8" s="61"/>
      <c r="Q8" s="61">
        <v>212965.53</v>
      </c>
      <c r="R8" s="61"/>
      <c r="S8" s="61">
        <v>67981.28</v>
      </c>
      <c r="T8" s="61">
        <v>31600.78</v>
      </c>
      <c r="U8" s="61">
        <v>113770.28</v>
      </c>
      <c r="V8" s="62"/>
      <c r="W8" s="62">
        <f aca="true" t="shared" si="3" ref="W8:W36">SUM(B8:V8)</f>
        <v>1848866.1100000003</v>
      </c>
      <c r="X8" s="62">
        <v>1800000</v>
      </c>
      <c r="Y8" s="59">
        <f t="shared" si="2"/>
        <v>48866.110000000335</v>
      </c>
      <c r="Z8" s="59">
        <f>Y8*100/X8</f>
        <v>2.7147838888889075</v>
      </c>
    </row>
    <row r="9" spans="1:26" s="51" customFormat="1" ht="23.25">
      <c r="A9" s="60" t="s">
        <v>63</v>
      </c>
      <c r="B9" s="61"/>
      <c r="C9" s="61"/>
      <c r="D9" s="61">
        <v>843</v>
      </c>
      <c r="E9" s="61"/>
      <c r="F9" s="61">
        <v>1687</v>
      </c>
      <c r="G9" s="61"/>
      <c r="H9" s="61"/>
      <c r="I9" s="61"/>
      <c r="J9" s="61"/>
      <c r="K9" s="61"/>
      <c r="L9" s="61">
        <v>4320</v>
      </c>
      <c r="M9" s="61"/>
      <c r="N9" s="61"/>
      <c r="O9" s="61"/>
      <c r="P9" s="61"/>
      <c r="Q9" s="61"/>
      <c r="R9" s="61"/>
      <c r="S9" s="61"/>
      <c r="T9" s="61"/>
      <c r="U9" s="61"/>
      <c r="V9" s="62"/>
      <c r="W9" s="62">
        <f>SUM(B9:V9)</f>
        <v>6850</v>
      </c>
      <c r="X9" s="62">
        <v>2000</v>
      </c>
      <c r="Y9" s="59">
        <f t="shared" si="2"/>
        <v>4850</v>
      </c>
      <c r="Z9" s="59">
        <f aca="true" t="shared" si="4" ref="Z9:Z35">Y9*100/X9</f>
        <v>242.5</v>
      </c>
    </row>
    <row r="10" spans="1:26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>
        <f t="shared" si="3"/>
        <v>0</v>
      </c>
      <c r="X10" s="64">
        <v>0</v>
      </c>
      <c r="Y10" s="65">
        <f t="shared" si="2"/>
        <v>0</v>
      </c>
      <c r="Z10" s="65">
        <v>0</v>
      </c>
    </row>
    <row r="11" spans="1:26" s="51" customFormat="1" ht="23.25">
      <c r="A11" s="52" t="s">
        <v>65</v>
      </c>
      <c r="B11" s="53">
        <v>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>
        <f t="shared" si="3"/>
        <v>0</v>
      </c>
      <c r="X11" s="53">
        <f>SUM(C11:V11)</f>
        <v>0</v>
      </c>
      <c r="Y11" s="66">
        <f t="shared" si="2"/>
        <v>0</v>
      </c>
      <c r="Z11" s="66">
        <v>0</v>
      </c>
    </row>
    <row r="12" spans="1:26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V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100196.23</v>
      </c>
      <c r="T12" s="53">
        <f t="shared" si="6"/>
        <v>0</v>
      </c>
      <c r="U12" s="53">
        <f t="shared" si="6"/>
        <v>0</v>
      </c>
      <c r="V12" s="53">
        <f t="shared" si="6"/>
        <v>0</v>
      </c>
      <c r="W12" s="53">
        <f t="shared" si="3"/>
        <v>100196.23</v>
      </c>
      <c r="X12" s="53">
        <f>SUM(X13:X16)</f>
        <v>100000</v>
      </c>
      <c r="Y12" s="66">
        <f t="shared" si="2"/>
        <v>196.22999999999593</v>
      </c>
      <c r="Z12" s="50">
        <f t="shared" si="4"/>
        <v>0.19622999999999594</v>
      </c>
    </row>
    <row r="13" spans="1:26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58">
        <f t="shared" si="3"/>
        <v>0</v>
      </c>
      <c r="X13" s="58">
        <f>SUM(C13:V13)</f>
        <v>0</v>
      </c>
      <c r="Y13" s="59">
        <f t="shared" si="2"/>
        <v>0</v>
      </c>
      <c r="Z13" s="59">
        <v>0</v>
      </c>
    </row>
    <row r="14" spans="1:26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2">
        <f t="shared" si="3"/>
        <v>0</v>
      </c>
      <c r="X14" s="62">
        <f>SUM(C14:V14)</f>
        <v>0</v>
      </c>
      <c r="Y14" s="59">
        <f t="shared" si="2"/>
        <v>0</v>
      </c>
      <c r="Z14" s="59">
        <v>0</v>
      </c>
    </row>
    <row r="15" spans="1:26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>
        <v>0</v>
      </c>
      <c r="O15" s="61"/>
      <c r="P15" s="61">
        <v>0</v>
      </c>
      <c r="Q15" s="61"/>
      <c r="R15" s="61"/>
      <c r="S15" s="61">
        <v>100196.23</v>
      </c>
      <c r="T15" s="61">
        <v>0</v>
      </c>
      <c r="U15" s="61"/>
      <c r="V15" s="61"/>
      <c r="W15" s="62">
        <f t="shared" si="3"/>
        <v>100196.23</v>
      </c>
      <c r="X15" s="62">
        <v>100000</v>
      </c>
      <c r="Y15" s="59">
        <f t="shared" si="2"/>
        <v>196.22999999999593</v>
      </c>
      <c r="Z15" s="59">
        <f t="shared" si="4"/>
        <v>0.19622999999999594</v>
      </c>
    </row>
    <row r="16" spans="1:26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4">
        <f t="shared" si="3"/>
        <v>0</v>
      </c>
      <c r="X16" s="64">
        <f>SUM(C16:V16)</f>
        <v>0</v>
      </c>
      <c r="Y16" s="65">
        <f t="shared" si="2"/>
        <v>0</v>
      </c>
      <c r="Z16" s="65">
        <v>0</v>
      </c>
    </row>
    <row r="17" spans="1:26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 t="shared" si="3"/>
        <v>0</v>
      </c>
      <c r="X17" s="53">
        <f>SUM(C17:V17)</f>
        <v>0</v>
      </c>
      <c r="Y17" s="66">
        <f t="shared" si="2"/>
        <v>0</v>
      </c>
      <c r="Z17" s="66">
        <v>0</v>
      </c>
    </row>
    <row r="18" spans="1:26" s="51" customFormat="1" ht="23.25">
      <c r="A18" s="48" t="s">
        <v>72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>
        <f t="shared" si="3"/>
        <v>0</v>
      </c>
      <c r="X18" s="53">
        <v>0</v>
      </c>
      <c r="Y18" s="66">
        <f t="shared" si="2"/>
        <v>0</v>
      </c>
      <c r="Z18" s="66">
        <f>X18-Y18</f>
        <v>0</v>
      </c>
    </row>
    <row r="19" spans="1:26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>
        <v>0</v>
      </c>
      <c r="U19" s="53">
        <f>0</f>
        <v>0</v>
      </c>
      <c r="V19" s="53">
        <f>0</f>
        <v>0</v>
      </c>
      <c r="W19" s="53">
        <f t="shared" si="3"/>
        <v>0</v>
      </c>
      <c r="X19" s="53">
        <f>SUM(C19:V19)</f>
        <v>0</v>
      </c>
      <c r="Y19" s="66">
        <f t="shared" si="2"/>
        <v>0</v>
      </c>
      <c r="Z19" s="66">
        <v>0</v>
      </c>
    </row>
    <row r="20" spans="1:26" s="51" customFormat="1" ht="23.25">
      <c r="A20" s="48" t="s">
        <v>74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 t="shared" si="3"/>
        <v>0</v>
      </c>
      <c r="X20" s="53">
        <f>SUM(C20:V20)</f>
        <v>0</v>
      </c>
      <c r="Y20" s="66">
        <f t="shared" si="2"/>
        <v>0</v>
      </c>
      <c r="Z20" s="66">
        <v>0</v>
      </c>
    </row>
    <row r="21" spans="1:26" s="51" customFormat="1" ht="23.25">
      <c r="A21" s="48" t="s">
        <v>75</v>
      </c>
      <c r="B21" s="53">
        <v>0</v>
      </c>
      <c r="C21" s="53">
        <v>0</v>
      </c>
      <c r="D21" s="53"/>
      <c r="E21" s="53"/>
      <c r="F21" s="53">
        <v>4289.74</v>
      </c>
      <c r="G21" s="53"/>
      <c r="H21" s="53">
        <v>0</v>
      </c>
      <c r="I21" s="53">
        <v>0</v>
      </c>
      <c r="J21" s="53">
        <v>0</v>
      </c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>
        <f t="shared" si="3"/>
        <v>4289.74</v>
      </c>
      <c r="X21" s="53">
        <v>4000</v>
      </c>
      <c r="Y21" s="66">
        <f t="shared" si="2"/>
        <v>289.7399999999998</v>
      </c>
      <c r="Z21" s="66">
        <f t="shared" si="4"/>
        <v>7.243499999999995</v>
      </c>
    </row>
    <row r="22" spans="1:26" s="51" customFormat="1" ht="23.25">
      <c r="A22" s="48" t="s">
        <v>76</v>
      </c>
      <c r="B22" s="53">
        <v>0</v>
      </c>
      <c r="C22" s="53"/>
      <c r="D22" s="53"/>
      <c r="E22" s="53"/>
      <c r="F22" s="53">
        <v>250.5</v>
      </c>
      <c r="G22" s="53"/>
      <c r="H22" s="53">
        <v>0</v>
      </c>
      <c r="I22" s="53">
        <v>50.1</v>
      </c>
      <c r="J22" s="53"/>
      <c r="K22" s="53">
        <v>45.09</v>
      </c>
      <c r="L22" s="53">
        <v>526.05</v>
      </c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>
        <f t="shared" si="3"/>
        <v>871.74</v>
      </c>
      <c r="X22" s="53">
        <v>0</v>
      </c>
      <c r="Y22" s="66">
        <f t="shared" si="2"/>
        <v>871.74</v>
      </c>
      <c r="Z22" s="66" t="e">
        <f t="shared" si="4"/>
        <v>#DIV/0!</v>
      </c>
    </row>
    <row r="23" spans="1:26" s="51" customFormat="1" ht="23.25">
      <c r="A23" s="98" t="s">
        <v>77</v>
      </c>
      <c r="B23" s="99">
        <v>0</v>
      </c>
      <c r="C23" s="99">
        <v>0</v>
      </c>
      <c r="D23" s="99">
        <v>0</v>
      </c>
      <c r="E23" s="99">
        <v>0</v>
      </c>
      <c r="F23" s="99"/>
      <c r="G23" s="99">
        <v>17500</v>
      </c>
      <c r="H23" s="99"/>
      <c r="I23" s="99"/>
      <c r="J23" s="99"/>
      <c r="K23" s="99"/>
      <c r="L23" s="99">
        <v>18030</v>
      </c>
      <c r="M23" s="99"/>
      <c r="N23" s="99"/>
      <c r="O23" s="99"/>
      <c r="P23" s="99">
        <v>0</v>
      </c>
      <c r="Q23" s="99">
        <v>0</v>
      </c>
      <c r="R23" s="99"/>
      <c r="S23" s="99"/>
      <c r="T23" s="99">
        <v>0</v>
      </c>
      <c r="U23" s="99"/>
      <c r="V23" s="99"/>
      <c r="W23" s="99">
        <f t="shared" si="3"/>
        <v>35530</v>
      </c>
      <c r="X23" s="99">
        <v>34000</v>
      </c>
      <c r="Y23" s="100">
        <f t="shared" si="2"/>
        <v>1530</v>
      </c>
      <c r="Z23" s="100">
        <f t="shared" si="4"/>
        <v>4.5</v>
      </c>
    </row>
    <row r="24" spans="1:26" s="51" customFormat="1" ht="23.25">
      <c r="A24" s="101" t="s">
        <v>216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>
        <v>90</v>
      </c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99">
        <f t="shared" si="3"/>
        <v>90</v>
      </c>
      <c r="X24" s="102"/>
      <c r="Y24" s="103"/>
      <c r="Z24" s="103"/>
    </row>
    <row r="25" spans="1:26" s="51" customFormat="1" ht="23.25">
      <c r="A25" s="101" t="s">
        <v>217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>
        <v>1.35</v>
      </c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99">
        <f t="shared" si="3"/>
        <v>1.35</v>
      </c>
      <c r="X25" s="102"/>
      <c r="Y25" s="103"/>
      <c r="Z25" s="103"/>
    </row>
    <row r="26" spans="1:26" s="51" customFormat="1" ht="23.25">
      <c r="A26" s="48" t="s">
        <v>78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/>
      <c r="J26" s="53">
        <v>0</v>
      </c>
      <c r="K26" s="53"/>
      <c r="L26" s="53">
        <v>7028.04</v>
      </c>
      <c r="M26" s="53"/>
      <c r="N26" s="53"/>
      <c r="O26" s="53"/>
      <c r="P26" s="53">
        <v>0</v>
      </c>
      <c r="Q26" s="53">
        <v>0</v>
      </c>
      <c r="R26" s="53"/>
      <c r="S26" s="53"/>
      <c r="T26" s="53">
        <v>0</v>
      </c>
      <c r="U26" s="53"/>
      <c r="V26" s="53"/>
      <c r="W26" s="53">
        <f t="shared" si="3"/>
        <v>7028.04</v>
      </c>
      <c r="X26" s="53">
        <v>7000</v>
      </c>
      <c r="Y26" s="66">
        <f aca="true" t="shared" si="7" ref="Y26:Y36">W26-X26</f>
        <v>28.039999999999964</v>
      </c>
      <c r="Z26" s="66">
        <f t="shared" si="4"/>
        <v>0.4005714285714281</v>
      </c>
    </row>
    <row r="27" spans="1:26" s="51" customFormat="1" ht="23.25">
      <c r="A27" s="48" t="s">
        <v>79</v>
      </c>
      <c r="B27" s="53">
        <f aca="true" t="shared" si="8" ref="B27:V27">B28+B32+B33</f>
        <v>53153</v>
      </c>
      <c r="C27" s="53">
        <f t="shared" si="8"/>
        <v>39225</v>
      </c>
      <c r="D27" s="53">
        <f t="shared" si="8"/>
        <v>19870</v>
      </c>
      <c r="E27" s="53">
        <f t="shared" si="8"/>
        <v>15565</v>
      </c>
      <c r="F27" s="53">
        <f t="shared" si="8"/>
        <v>15097</v>
      </c>
      <c r="G27" s="53">
        <f t="shared" si="8"/>
        <v>122926.4</v>
      </c>
      <c r="H27" s="53">
        <f t="shared" si="8"/>
        <v>13675</v>
      </c>
      <c r="I27" s="53">
        <f t="shared" si="8"/>
        <v>20135.5</v>
      </c>
      <c r="J27" s="53">
        <f t="shared" si="8"/>
        <v>1030</v>
      </c>
      <c r="K27" s="53">
        <f t="shared" si="8"/>
        <v>5480</v>
      </c>
      <c r="L27" s="53">
        <f t="shared" si="8"/>
        <v>32548.2</v>
      </c>
      <c r="M27" s="53">
        <f t="shared" si="8"/>
        <v>18530</v>
      </c>
      <c r="N27" s="53">
        <f t="shared" si="8"/>
        <v>9530</v>
      </c>
      <c r="O27" s="53">
        <f t="shared" si="8"/>
        <v>31054.2</v>
      </c>
      <c r="P27" s="53">
        <f t="shared" si="8"/>
        <v>0</v>
      </c>
      <c r="Q27" s="53">
        <f t="shared" si="8"/>
        <v>42721.5</v>
      </c>
      <c r="R27" s="53">
        <f t="shared" si="8"/>
        <v>25871.8</v>
      </c>
      <c r="S27" s="53">
        <f t="shared" si="8"/>
        <v>22430</v>
      </c>
      <c r="T27" s="53">
        <f t="shared" si="8"/>
        <v>12104.7</v>
      </c>
      <c r="U27" s="53">
        <f t="shared" si="8"/>
        <v>2871</v>
      </c>
      <c r="V27" s="53">
        <f t="shared" si="8"/>
        <v>41219</v>
      </c>
      <c r="W27" s="53">
        <f t="shared" si="3"/>
        <v>545037.3</v>
      </c>
      <c r="X27" s="53">
        <f>X28+X32+X33</f>
        <v>530200</v>
      </c>
      <c r="Y27" s="66">
        <f t="shared" si="7"/>
        <v>14837.300000000047</v>
      </c>
      <c r="Z27" s="50">
        <f t="shared" si="4"/>
        <v>2.7984345529988772</v>
      </c>
    </row>
    <row r="28" spans="1:26" s="51" customFormat="1" ht="23.25">
      <c r="A28" s="69" t="s">
        <v>80</v>
      </c>
      <c r="B28" s="53">
        <f aca="true" t="shared" si="9" ref="B28:J28">SUM(B29:B31)</f>
        <v>43490</v>
      </c>
      <c r="C28" s="53">
        <f t="shared" si="9"/>
        <v>37550</v>
      </c>
      <c r="D28" s="53">
        <f t="shared" si="9"/>
        <v>8070</v>
      </c>
      <c r="E28" s="53">
        <f t="shared" si="9"/>
        <v>14940</v>
      </c>
      <c r="F28" s="53">
        <f t="shared" si="9"/>
        <v>8730</v>
      </c>
      <c r="G28" s="53">
        <f t="shared" si="9"/>
        <v>17300</v>
      </c>
      <c r="H28" s="53">
        <f t="shared" si="9"/>
        <v>9000</v>
      </c>
      <c r="I28" s="53">
        <f t="shared" si="9"/>
        <v>17850</v>
      </c>
      <c r="J28" s="53">
        <f t="shared" si="9"/>
        <v>1030</v>
      </c>
      <c r="K28" s="53">
        <f>SUM(K29:K31)</f>
        <v>5480</v>
      </c>
      <c r="L28" s="53">
        <f>SUM(L29:L31)</f>
        <v>20300</v>
      </c>
      <c r="M28" s="53">
        <f>SUM(M29:M31)</f>
        <v>18130</v>
      </c>
      <c r="N28" s="53">
        <f>SUM(N29:N31)</f>
        <v>9080</v>
      </c>
      <c r="O28" s="53">
        <f>SUM(O29:O31)</f>
        <v>26150</v>
      </c>
      <c r="P28" s="53">
        <f aca="true" t="shared" si="10" ref="P28:V28">SUM(P29:P31)</f>
        <v>0</v>
      </c>
      <c r="Q28" s="53">
        <f t="shared" si="10"/>
        <v>11840</v>
      </c>
      <c r="R28" s="53">
        <f t="shared" si="10"/>
        <v>7320</v>
      </c>
      <c r="S28" s="53">
        <f t="shared" si="10"/>
        <v>15330</v>
      </c>
      <c r="T28" s="53">
        <f t="shared" si="10"/>
        <v>7860</v>
      </c>
      <c r="U28" s="53">
        <f t="shared" si="10"/>
        <v>0</v>
      </c>
      <c r="V28" s="53">
        <f t="shared" si="10"/>
        <v>0</v>
      </c>
      <c r="W28" s="53">
        <f t="shared" si="3"/>
        <v>279450</v>
      </c>
      <c r="X28" s="53">
        <f>SUM(X29:X31)</f>
        <v>380200</v>
      </c>
      <c r="Y28" s="66">
        <f t="shared" si="7"/>
        <v>-100750</v>
      </c>
      <c r="Z28" s="50">
        <f t="shared" si="4"/>
        <v>-26.49921094160968</v>
      </c>
    </row>
    <row r="29" spans="1:26" s="51" customFormat="1" ht="23.25">
      <c r="A29" s="55" t="s">
        <v>81</v>
      </c>
      <c r="B29" s="56">
        <v>35000</v>
      </c>
      <c r="C29" s="56">
        <v>29800</v>
      </c>
      <c r="D29" s="56">
        <v>6200</v>
      </c>
      <c r="E29" s="56">
        <v>12400</v>
      </c>
      <c r="F29" s="56">
        <v>7000</v>
      </c>
      <c r="G29" s="56">
        <v>13600</v>
      </c>
      <c r="H29" s="56">
        <v>7000</v>
      </c>
      <c r="I29" s="56">
        <v>15000</v>
      </c>
      <c r="J29" s="56">
        <v>800</v>
      </c>
      <c r="K29" s="56">
        <v>4400</v>
      </c>
      <c r="L29" s="56">
        <v>16600</v>
      </c>
      <c r="M29" s="56">
        <v>14600</v>
      </c>
      <c r="N29" s="56">
        <v>7600</v>
      </c>
      <c r="O29" s="56">
        <v>21900</v>
      </c>
      <c r="P29" s="56"/>
      <c r="Q29" s="56">
        <v>9400</v>
      </c>
      <c r="R29" s="56">
        <v>5600</v>
      </c>
      <c r="S29" s="56">
        <v>12400</v>
      </c>
      <c r="T29" s="56">
        <v>6000</v>
      </c>
      <c r="U29" s="56"/>
      <c r="V29" s="56">
        <v>0</v>
      </c>
      <c r="W29" s="58">
        <f t="shared" si="3"/>
        <v>225300</v>
      </c>
      <c r="X29" s="58">
        <v>300000</v>
      </c>
      <c r="Y29" s="59">
        <f t="shared" si="7"/>
        <v>-74700</v>
      </c>
      <c r="Z29" s="59">
        <f t="shared" si="4"/>
        <v>-24.9</v>
      </c>
    </row>
    <row r="30" spans="1:26" s="51" customFormat="1" ht="23.25">
      <c r="A30" s="60" t="s">
        <v>82</v>
      </c>
      <c r="B30" s="61">
        <v>8430</v>
      </c>
      <c r="C30" s="61">
        <v>7690</v>
      </c>
      <c r="D30" s="61">
        <v>1870</v>
      </c>
      <c r="E30" s="61">
        <v>2500</v>
      </c>
      <c r="F30" s="61">
        <v>1710</v>
      </c>
      <c r="G30" s="61">
        <v>3700</v>
      </c>
      <c r="H30" s="61">
        <v>2000</v>
      </c>
      <c r="I30" s="61">
        <v>2830</v>
      </c>
      <c r="J30" s="61">
        <v>230</v>
      </c>
      <c r="K30" s="61">
        <v>1080</v>
      </c>
      <c r="L30" s="61">
        <v>3680</v>
      </c>
      <c r="M30" s="61">
        <v>3530</v>
      </c>
      <c r="N30" s="61">
        <v>1480</v>
      </c>
      <c r="O30" s="61">
        <v>4250</v>
      </c>
      <c r="P30" s="61"/>
      <c r="Q30" s="61">
        <v>2440</v>
      </c>
      <c r="R30" s="61">
        <v>1700</v>
      </c>
      <c r="S30" s="61">
        <v>2930</v>
      </c>
      <c r="T30" s="61">
        <v>1860</v>
      </c>
      <c r="U30" s="61"/>
      <c r="V30" s="61">
        <v>0</v>
      </c>
      <c r="W30" s="62">
        <f t="shared" si="3"/>
        <v>53910</v>
      </c>
      <c r="X30" s="62">
        <v>80000</v>
      </c>
      <c r="Y30" s="59">
        <f t="shared" si="7"/>
        <v>-26090</v>
      </c>
      <c r="Z30" s="59">
        <f t="shared" si="4"/>
        <v>-32.6125</v>
      </c>
    </row>
    <row r="31" spans="1:26" s="51" customFormat="1" ht="23.25">
      <c r="A31" s="63" t="s">
        <v>83</v>
      </c>
      <c r="B31" s="68">
        <v>60</v>
      </c>
      <c r="C31" s="68">
        <v>60</v>
      </c>
      <c r="D31" s="68"/>
      <c r="E31" s="68">
        <v>40</v>
      </c>
      <c r="F31" s="68">
        <v>20</v>
      </c>
      <c r="G31" s="68"/>
      <c r="H31" s="68"/>
      <c r="I31" s="68">
        <v>20</v>
      </c>
      <c r="J31" s="68"/>
      <c r="K31" s="68">
        <v>0</v>
      </c>
      <c r="L31" s="68">
        <v>20</v>
      </c>
      <c r="M31" s="68"/>
      <c r="N31" s="68"/>
      <c r="O31" s="68"/>
      <c r="P31" s="68"/>
      <c r="Q31" s="68"/>
      <c r="R31" s="68">
        <v>20</v>
      </c>
      <c r="S31" s="68"/>
      <c r="T31" s="68"/>
      <c r="U31" s="68">
        <v>0</v>
      </c>
      <c r="V31" s="68">
        <v>0</v>
      </c>
      <c r="W31" s="64">
        <f t="shared" si="3"/>
        <v>240</v>
      </c>
      <c r="X31" s="64">
        <v>200</v>
      </c>
      <c r="Y31" s="65">
        <f t="shared" si="7"/>
        <v>40</v>
      </c>
      <c r="Z31" s="65">
        <f t="shared" si="4"/>
        <v>20</v>
      </c>
    </row>
    <row r="32" spans="1:26" s="51" customFormat="1" ht="23.25">
      <c r="A32" s="70" t="s">
        <v>84</v>
      </c>
      <c r="B32" s="49"/>
      <c r="C32" s="49"/>
      <c r="D32" s="49">
        <v>9800</v>
      </c>
      <c r="E32" s="49"/>
      <c r="F32" s="49"/>
      <c r="G32" s="49">
        <v>100000</v>
      </c>
      <c r="H32" s="49"/>
      <c r="I32" s="49"/>
      <c r="J32" s="49"/>
      <c r="K32" s="49"/>
      <c r="L32" s="49"/>
      <c r="M32" s="49"/>
      <c r="N32" s="49"/>
      <c r="O32" s="49">
        <v>130</v>
      </c>
      <c r="P32" s="49">
        <v>0</v>
      </c>
      <c r="Q32" s="49"/>
      <c r="R32" s="49"/>
      <c r="S32" s="49">
        <v>0</v>
      </c>
      <c r="T32" s="49">
        <v>960</v>
      </c>
      <c r="U32" s="49"/>
      <c r="V32" s="49">
        <v>0</v>
      </c>
      <c r="W32" s="53">
        <f t="shared" si="3"/>
        <v>110890</v>
      </c>
      <c r="X32" s="53">
        <v>10000</v>
      </c>
      <c r="Y32" s="66">
        <f t="shared" si="7"/>
        <v>100890</v>
      </c>
      <c r="Z32" s="50">
        <f t="shared" si="4"/>
        <v>1008.9</v>
      </c>
    </row>
    <row r="33" spans="1:26" s="51" customFormat="1" ht="23.25">
      <c r="A33" s="69" t="s">
        <v>85</v>
      </c>
      <c r="B33" s="53">
        <f aca="true" t="shared" si="11" ref="B33:K33">SUM(B34:B36)</f>
        <v>9663</v>
      </c>
      <c r="C33" s="53">
        <f t="shared" si="11"/>
        <v>1675</v>
      </c>
      <c r="D33" s="53">
        <f t="shared" si="11"/>
        <v>2000</v>
      </c>
      <c r="E33" s="53">
        <f t="shared" si="11"/>
        <v>625</v>
      </c>
      <c r="F33" s="53">
        <f t="shared" si="11"/>
        <v>6367</v>
      </c>
      <c r="G33" s="53">
        <f t="shared" si="11"/>
        <v>5626.4</v>
      </c>
      <c r="H33" s="53">
        <f t="shared" si="11"/>
        <v>4675</v>
      </c>
      <c r="I33" s="53">
        <f t="shared" si="11"/>
        <v>2285.5</v>
      </c>
      <c r="J33" s="53">
        <f t="shared" si="11"/>
        <v>0</v>
      </c>
      <c r="K33" s="53">
        <f t="shared" si="11"/>
        <v>0</v>
      </c>
      <c r="L33" s="53">
        <f>SUM(L34:L36)</f>
        <v>12248.2</v>
      </c>
      <c r="M33" s="53">
        <f>SUM(M34:M36)</f>
        <v>400</v>
      </c>
      <c r="N33" s="53">
        <f>SUM(N34:N36)</f>
        <v>450</v>
      </c>
      <c r="O33" s="53">
        <f>SUM(O34:O36)</f>
        <v>4774.2</v>
      </c>
      <c r="P33" s="53">
        <f aca="true" t="shared" si="12" ref="P33:V33">SUM(P34:P36)</f>
        <v>0</v>
      </c>
      <c r="Q33" s="53">
        <f t="shared" si="12"/>
        <v>30881.5</v>
      </c>
      <c r="R33" s="53">
        <f t="shared" si="12"/>
        <v>18551.8</v>
      </c>
      <c r="S33" s="53">
        <f t="shared" si="12"/>
        <v>7100</v>
      </c>
      <c r="T33" s="53">
        <f>SUM(T34:T36)</f>
        <v>3284.7</v>
      </c>
      <c r="U33" s="53">
        <f t="shared" si="12"/>
        <v>2871</v>
      </c>
      <c r="V33" s="53">
        <f t="shared" si="12"/>
        <v>41219</v>
      </c>
      <c r="W33" s="53">
        <f t="shared" si="3"/>
        <v>154697.3</v>
      </c>
      <c r="X33" s="53">
        <f>SUM(X34:X36)</f>
        <v>140000</v>
      </c>
      <c r="Y33" s="66">
        <f t="shared" si="7"/>
        <v>14697.299999999988</v>
      </c>
      <c r="Z33" s="50">
        <f t="shared" si="4"/>
        <v>10.49807142857142</v>
      </c>
    </row>
    <row r="34" spans="1:26" s="51" customFormat="1" ht="23.25">
      <c r="A34" s="55" t="s">
        <v>81</v>
      </c>
      <c r="B34" s="56">
        <v>450</v>
      </c>
      <c r="C34" s="56">
        <v>675</v>
      </c>
      <c r="D34" s="56">
        <v>1800</v>
      </c>
      <c r="E34" s="56">
        <v>225</v>
      </c>
      <c r="F34" s="56">
        <v>225</v>
      </c>
      <c r="G34" s="56">
        <v>450</v>
      </c>
      <c r="H34" s="56">
        <v>4275</v>
      </c>
      <c r="I34" s="56">
        <v>450</v>
      </c>
      <c r="J34" s="56">
        <v>0</v>
      </c>
      <c r="K34" s="56">
        <v>0</v>
      </c>
      <c r="L34" s="56">
        <v>3375</v>
      </c>
      <c r="M34" s="56"/>
      <c r="N34" s="56">
        <v>450</v>
      </c>
      <c r="O34" s="56">
        <v>1800</v>
      </c>
      <c r="P34" s="56"/>
      <c r="Q34" s="56">
        <v>450</v>
      </c>
      <c r="R34" s="56">
        <v>900</v>
      </c>
      <c r="S34" s="56">
        <v>4500</v>
      </c>
      <c r="T34" s="56">
        <v>675</v>
      </c>
      <c r="U34" s="56"/>
      <c r="V34" s="56">
        <v>225</v>
      </c>
      <c r="W34" s="58">
        <f t="shared" si="3"/>
        <v>20925</v>
      </c>
      <c r="X34" s="58">
        <v>50000</v>
      </c>
      <c r="Y34" s="59">
        <f t="shared" si="7"/>
        <v>-29075</v>
      </c>
      <c r="Z34" s="59">
        <f t="shared" si="4"/>
        <v>-58.15</v>
      </c>
    </row>
    <row r="35" spans="1:26" s="51" customFormat="1" ht="23.25">
      <c r="A35" s="60" t="s">
        <v>82</v>
      </c>
      <c r="B35" s="61">
        <v>9213</v>
      </c>
      <c r="C35" s="61">
        <v>1000</v>
      </c>
      <c r="D35" s="61">
        <v>200</v>
      </c>
      <c r="E35" s="61">
        <v>400</v>
      </c>
      <c r="F35" s="61">
        <v>6142</v>
      </c>
      <c r="G35" s="61">
        <v>5176.4</v>
      </c>
      <c r="H35" s="61">
        <v>400</v>
      </c>
      <c r="I35" s="61">
        <v>1835.5</v>
      </c>
      <c r="J35" s="61">
        <v>0</v>
      </c>
      <c r="K35" s="61">
        <v>0</v>
      </c>
      <c r="L35" s="61">
        <v>8873.2</v>
      </c>
      <c r="M35" s="61">
        <v>400</v>
      </c>
      <c r="N35" s="61"/>
      <c r="O35" s="61">
        <v>2974.2</v>
      </c>
      <c r="P35" s="61"/>
      <c r="Q35" s="61">
        <v>30431.5</v>
      </c>
      <c r="R35" s="61">
        <v>17651.8</v>
      </c>
      <c r="S35" s="61">
        <v>2600</v>
      </c>
      <c r="T35" s="61">
        <v>2609.7</v>
      </c>
      <c r="U35" s="61">
        <v>2871</v>
      </c>
      <c r="V35" s="61">
        <v>40994</v>
      </c>
      <c r="W35" s="62">
        <f t="shared" si="3"/>
        <v>133772.3</v>
      </c>
      <c r="X35" s="62">
        <v>85000</v>
      </c>
      <c r="Y35" s="59">
        <f t="shared" si="7"/>
        <v>48772.29999999999</v>
      </c>
      <c r="Z35" s="59">
        <f t="shared" si="4"/>
        <v>57.37917647058823</v>
      </c>
    </row>
    <row r="36" spans="1:26" s="51" customFormat="1" ht="23.25">
      <c r="A36" s="71" t="s">
        <v>86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4">
        <f t="shared" si="3"/>
        <v>0</v>
      </c>
      <c r="X36" s="49">
        <v>5000</v>
      </c>
      <c r="Y36" s="59">
        <f t="shared" si="7"/>
        <v>-5000</v>
      </c>
      <c r="Z36" s="65">
        <f>Y36*100/X36</f>
        <v>-100</v>
      </c>
    </row>
    <row r="37" spans="1:26" s="51" customFormat="1" ht="24" thickBot="1">
      <c r="A37" s="72" t="s">
        <v>40</v>
      </c>
      <c r="B37" s="73">
        <f aca="true" t="shared" si="13" ref="B37:N37">SUM(B6+B11+B12+B17+B18+B19+B20+B21+B22+B23+B26+B27+B5+B4)</f>
        <v>269171.81</v>
      </c>
      <c r="C37" s="73">
        <f t="shared" si="13"/>
        <v>19989651.27</v>
      </c>
      <c r="D37" s="73">
        <f t="shared" si="13"/>
        <v>20713</v>
      </c>
      <c r="E37" s="73">
        <f t="shared" si="13"/>
        <v>365216</v>
      </c>
      <c r="F37" s="73">
        <f t="shared" si="13"/>
        <v>14942604.24</v>
      </c>
      <c r="G37" s="73">
        <f t="shared" si="13"/>
        <v>37886395.18</v>
      </c>
      <c r="H37" s="73">
        <f t="shared" si="13"/>
        <v>60775</v>
      </c>
      <c r="I37" s="73">
        <f t="shared" si="13"/>
        <v>86154.38</v>
      </c>
      <c r="J37" s="73">
        <f t="shared" si="13"/>
        <v>37681030</v>
      </c>
      <c r="K37" s="73">
        <f t="shared" si="13"/>
        <v>299155.93000000005</v>
      </c>
      <c r="L37" s="73">
        <f>SUM(L6+L11+L12+L17+L18+L19+L20+L21+L22+L23+L24+L25+L26+L27+L5+L4)</f>
        <v>138339.42</v>
      </c>
      <c r="M37" s="73">
        <f t="shared" si="13"/>
        <v>37698530</v>
      </c>
      <c r="N37" s="73">
        <f t="shared" si="13"/>
        <v>200514.2</v>
      </c>
      <c r="O37" s="73">
        <f>SUM(O6+O11+O12+O17+O18+O19+O20+O21+O22+O23+O26+O27+O5+O4)</f>
        <v>23643097.98</v>
      </c>
      <c r="P37" s="73">
        <f aca="true" t="shared" si="14" ref="P37:V37">SUM(P6+P11+P12+P17+P18+P19+P20+P21+P22+P23+P26+P27+P5+P4)</f>
        <v>0</v>
      </c>
      <c r="Q37" s="73">
        <f t="shared" si="14"/>
        <v>20150727.03</v>
      </c>
      <c r="R37" s="73">
        <f t="shared" si="14"/>
        <v>25871.8</v>
      </c>
      <c r="S37" s="73">
        <f t="shared" si="14"/>
        <v>190607.51</v>
      </c>
      <c r="T37" s="73">
        <f t="shared" si="14"/>
        <v>43705.479999999996</v>
      </c>
      <c r="U37" s="73">
        <f t="shared" si="14"/>
        <v>20011681.28</v>
      </c>
      <c r="V37" s="73">
        <f t="shared" si="14"/>
        <v>19936259</v>
      </c>
      <c r="W37" s="73">
        <f>SUM(B37:V37)</f>
        <v>233640200.51</v>
      </c>
      <c r="X37" s="73">
        <f>SUM(X6+X11+X12+X17+X18+X19+X20+X21+X22+X23+X26+X27+X5+X4)</f>
        <v>192477200</v>
      </c>
      <c r="Y37" s="74">
        <f>SUM(W37-X37)</f>
        <v>41163000.50999999</v>
      </c>
      <c r="Z37" s="74">
        <f>Y37*100/X37</f>
        <v>21.385909868805236</v>
      </c>
    </row>
    <row r="38" spans="1:26" s="51" customFormat="1" ht="24" thickTop="1">
      <c r="A38" s="75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s="51" customFormat="1" ht="23.25">
      <c r="A39" s="114"/>
      <c r="B39" s="114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</sheetData>
  <sheetProtection/>
  <mergeCells count="3">
    <mergeCell ref="A1:J1"/>
    <mergeCell ref="A2:J2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9"/>
  <sheetViews>
    <sheetView zoomScale="89" zoomScaleNormal="89" zoomScalePageLayoutView="0" workbookViewId="0" topLeftCell="M1">
      <selection activeCell="Y7" sqref="Y7"/>
    </sheetView>
  </sheetViews>
  <sheetFormatPr defaultColWidth="9.140625" defaultRowHeight="15"/>
  <cols>
    <col min="1" max="1" width="26.421875" style="43" customWidth="1"/>
    <col min="2" max="2" width="12.8515625" style="43" customWidth="1"/>
    <col min="3" max="3" width="12.421875" style="43" customWidth="1"/>
    <col min="4" max="4" width="12.8515625" style="43" customWidth="1"/>
    <col min="5" max="5" width="10.421875" style="43" customWidth="1"/>
    <col min="6" max="21" width="12.8515625" style="43" customWidth="1"/>
    <col min="22" max="22" width="14.00390625" style="43" customWidth="1"/>
    <col min="23" max="24" width="14.8515625" style="43" customWidth="1"/>
    <col min="25" max="25" width="17.00390625" style="43" customWidth="1"/>
    <col min="26" max="26" width="8.7109375" style="43" customWidth="1"/>
    <col min="27" max="16384" width="9.00390625" style="43" customWidth="1"/>
  </cols>
  <sheetData>
    <row r="1" spans="1:21" ht="30.75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30.75">
      <c r="A2" s="113" t="s">
        <v>237</v>
      </c>
      <c r="B2" s="113"/>
      <c r="C2" s="113"/>
      <c r="D2" s="113"/>
      <c r="E2" s="113"/>
      <c r="F2" s="113"/>
      <c r="G2" s="113"/>
      <c r="H2" s="113"/>
      <c r="I2" s="113"/>
      <c r="J2" s="113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 t="s">
        <v>53</v>
      </c>
      <c r="Z2" s="44"/>
    </row>
    <row r="3" spans="1:26" ht="24">
      <c r="A3" s="45" t="s">
        <v>54</v>
      </c>
      <c r="B3" s="46" t="s">
        <v>219</v>
      </c>
      <c r="C3" s="46" t="s">
        <v>220</v>
      </c>
      <c r="D3" s="46" t="s">
        <v>221</v>
      </c>
      <c r="E3" s="46" t="s">
        <v>222</v>
      </c>
      <c r="F3" s="46" t="s">
        <v>223</v>
      </c>
      <c r="G3" s="46" t="s">
        <v>224</v>
      </c>
      <c r="H3" s="46" t="s">
        <v>225</v>
      </c>
      <c r="I3" s="46" t="s">
        <v>226</v>
      </c>
      <c r="J3" s="46" t="s">
        <v>227</v>
      </c>
      <c r="K3" s="46" t="s">
        <v>228</v>
      </c>
      <c r="L3" s="46" t="s">
        <v>229</v>
      </c>
      <c r="M3" s="46" t="s">
        <v>230</v>
      </c>
      <c r="N3" s="46" t="s">
        <v>231</v>
      </c>
      <c r="O3" s="46" t="s">
        <v>232</v>
      </c>
      <c r="P3" s="46" t="s">
        <v>233</v>
      </c>
      <c r="Q3" s="46" t="s">
        <v>234</v>
      </c>
      <c r="R3" s="46" t="s">
        <v>235</v>
      </c>
      <c r="S3" s="46" t="s">
        <v>236</v>
      </c>
      <c r="T3" s="46"/>
      <c r="U3" s="46"/>
      <c r="V3" s="46"/>
      <c r="W3" s="46" t="s">
        <v>55</v>
      </c>
      <c r="X3" s="46" t="s">
        <v>56</v>
      </c>
      <c r="Y3" s="47" t="s">
        <v>57</v>
      </c>
      <c r="Z3" s="47" t="s">
        <v>6</v>
      </c>
    </row>
    <row r="4" spans="1:26" s="51" customFormat="1" ht="23.25">
      <c r="A4" s="48" t="s">
        <v>58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58">
        <f>SUM(B4:V4)</f>
        <v>0</v>
      </c>
      <c r="X4" s="49">
        <f>SUM(C4:V4)</f>
        <v>0</v>
      </c>
      <c r="Y4" s="50">
        <f>SUM(V4-X4)</f>
        <v>0</v>
      </c>
      <c r="Z4" s="50">
        <f>SUM(X4-Y4)</f>
        <v>0</v>
      </c>
    </row>
    <row r="5" spans="1:26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/>
      <c r="F5" s="53">
        <v>0</v>
      </c>
      <c r="G5" s="53">
        <v>0</v>
      </c>
      <c r="H5" s="53"/>
      <c r="I5" s="53"/>
      <c r="J5" s="53"/>
      <c r="K5" s="53"/>
      <c r="L5" s="53">
        <v>400</v>
      </c>
      <c r="M5" s="53"/>
      <c r="N5" s="53"/>
      <c r="O5" s="53"/>
      <c r="P5" s="53"/>
      <c r="Q5" s="53"/>
      <c r="R5" s="53"/>
      <c r="S5" s="53"/>
      <c r="T5" s="53"/>
      <c r="U5" s="53"/>
      <c r="V5" s="53"/>
      <c r="W5" s="58">
        <f>SUM(B5:V5)</f>
        <v>400</v>
      </c>
      <c r="X5" s="53">
        <v>0</v>
      </c>
      <c r="Y5" s="50">
        <f>SUM(V5-X5)</f>
        <v>0</v>
      </c>
      <c r="Z5" s="50" t="e">
        <f>Y5*100/X5</f>
        <v>#DIV/0!</v>
      </c>
    </row>
    <row r="6" spans="1:26" s="51" customFormat="1" ht="23.25">
      <c r="A6" s="48" t="s">
        <v>60</v>
      </c>
      <c r="B6" s="54">
        <f aca="true" t="shared" si="0" ref="B6:N6">SUM(B7:B10)</f>
        <v>254105.85</v>
      </c>
      <c r="C6" s="54">
        <f t="shared" si="0"/>
        <v>24868800</v>
      </c>
      <c r="D6" s="54">
        <f t="shared" si="0"/>
        <v>1687</v>
      </c>
      <c r="E6" s="54">
        <f t="shared" si="0"/>
        <v>1687</v>
      </c>
      <c r="F6" s="54">
        <f t="shared" si="0"/>
        <v>25117351.78</v>
      </c>
      <c r="G6" s="54">
        <f>SUM(G7:G10)</f>
        <v>74578</v>
      </c>
      <c r="H6" s="54">
        <f t="shared" si="0"/>
        <v>0</v>
      </c>
      <c r="I6" s="54">
        <f t="shared" si="0"/>
        <v>37879814.9</v>
      </c>
      <c r="J6" s="54">
        <f t="shared" si="0"/>
        <v>37690919.5</v>
      </c>
      <c r="K6" s="54">
        <f t="shared" si="0"/>
        <v>326505.28</v>
      </c>
      <c r="L6" s="54">
        <f t="shared" si="0"/>
        <v>33184709.28</v>
      </c>
      <c r="M6" s="54">
        <f t="shared" si="0"/>
        <v>0</v>
      </c>
      <c r="N6" s="54">
        <f t="shared" si="0"/>
        <v>70270.41</v>
      </c>
      <c r="O6" s="54">
        <f>SUM(O7:O10)</f>
        <v>33014405</v>
      </c>
      <c r="P6" s="54">
        <f aca="true" t="shared" si="1" ref="P6:V6">SUM(P7:P10)</f>
        <v>0</v>
      </c>
      <c r="Q6" s="54">
        <f t="shared" si="1"/>
        <v>225098.45</v>
      </c>
      <c r="R6" s="54">
        <f t="shared" si="1"/>
        <v>33068544.25</v>
      </c>
      <c r="S6" s="54">
        <f t="shared" si="1"/>
        <v>0</v>
      </c>
      <c r="T6" s="54">
        <f t="shared" si="1"/>
        <v>0</v>
      </c>
      <c r="U6" s="54">
        <f t="shared" si="1"/>
        <v>0</v>
      </c>
      <c r="V6" s="54">
        <f t="shared" si="1"/>
        <v>0</v>
      </c>
      <c r="W6" s="53">
        <f>SUM(B6:V6)</f>
        <v>225778476.7</v>
      </c>
      <c r="X6" s="53">
        <f>SUM(X7:X10)</f>
        <v>191804000</v>
      </c>
      <c r="Y6" s="50">
        <f>SUM(W6-X6)</f>
        <v>33974476.69999999</v>
      </c>
      <c r="Z6" s="50">
        <f>Y6*100/X6</f>
        <v>17.713122093386993</v>
      </c>
    </row>
    <row r="7" spans="1:26" s="51" customFormat="1" ht="23.25">
      <c r="A7" s="55" t="s">
        <v>61</v>
      </c>
      <c r="B7" s="56">
        <v>0</v>
      </c>
      <c r="C7" s="56">
        <v>24868800</v>
      </c>
      <c r="D7" s="56">
        <v>0</v>
      </c>
      <c r="E7" s="56">
        <v>0</v>
      </c>
      <c r="F7" s="97">
        <v>24868800</v>
      </c>
      <c r="G7" s="56">
        <v>0</v>
      </c>
      <c r="H7" s="56">
        <v>0</v>
      </c>
      <c r="I7" s="56">
        <v>37680000</v>
      </c>
      <c r="J7" s="56">
        <v>37680000</v>
      </c>
      <c r="K7" s="56">
        <v>0</v>
      </c>
      <c r="L7" s="56">
        <v>32970000</v>
      </c>
      <c r="M7" s="56">
        <v>0</v>
      </c>
      <c r="N7" s="56">
        <v>0</v>
      </c>
      <c r="O7" s="56">
        <v>32970000</v>
      </c>
      <c r="P7" s="56">
        <v>0</v>
      </c>
      <c r="Q7" s="56"/>
      <c r="R7" s="56">
        <v>32970000</v>
      </c>
      <c r="S7" s="56"/>
      <c r="T7" s="56"/>
      <c r="U7" s="57"/>
      <c r="V7" s="58"/>
      <c r="W7" s="58">
        <f>SUM(B7:V7)</f>
        <v>224007600</v>
      </c>
      <c r="X7" s="58">
        <v>190000000</v>
      </c>
      <c r="Y7" s="59">
        <f aca="true" t="shared" si="2" ref="Y7:Y23">W7-X7</f>
        <v>34007600</v>
      </c>
      <c r="Z7" s="59">
        <f>Y7*100/X7</f>
        <v>17.89873684210526</v>
      </c>
    </row>
    <row r="8" spans="1:26" s="51" customFormat="1" ht="23.25">
      <c r="A8" s="60" t="s">
        <v>62</v>
      </c>
      <c r="B8" s="61">
        <v>254105.85</v>
      </c>
      <c r="C8" s="61">
        <v>0</v>
      </c>
      <c r="D8" s="61">
        <v>0</v>
      </c>
      <c r="E8" s="61">
        <v>0</v>
      </c>
      <c r="F8" s="51">
        <v>248551.78</v>
      </c>
      <c r="G8" s="61">
        <v>70258</v>
      </c>
      <c r="H8" s="61">
        <v>0</v>
      </c>
      <c r="I8" s="61">
        <v>199814.9</v>
      </c>
      <c r="J8" s="61">
        <v>10919.5</v>
      </c>
      <c r="K8" s="61">
        <v>326505.28</v>
      </c>
      <c r="L8" s="61">
        <v>214709.28</v>
      </c>
      <c r="M8" s="61">
        <v>0</v>
      </c>
      <c r="N8" s="61">
        <v>70270.41</v>
      </c>
      <c r="O8" s="61">
        <v>44405</v>
      </c>
      <c r="P8" s="61">
        <v>0</v>
      </c>
      <c r="Q8" s="61">
        <v>220778.45</v>
      </c>
      <c r="R8" s="61">
        <v>98544.25</v>
      </c>
      <c r="S8" s="61"/>
      <c r="T8" s="61"/>
      <c r="U8" s="61"/>
      <c r="V8" s="62"/>
      <c r="W8" s="62">
        <f aca="true" t="shared" si="3" ref="W8:W36">SUM(B8:V8)</f>
        <v>1758862.7</v>
      </c>
      <c r="X8" s="62">
        <v>1800000</v>
      </c>
      <c r="Y8" s="59">
        <f t="shared" si="2"/>
        <v>-41137.30000000005</v>
      </c>
      <c r="Z8" s="59">
        <f>Y8*100/X8</f>
        <v>-2.2854055555555584</v>
      </c>
    </row>
    <row r="9" spans="1:26" s="51" customFormat="1" ht="23.25">
      <c r="A9" s="60" t="s">
        <v>63</v>
      </c>
      <c r="B9" s="61">
        <v>0</v>
      </c>
      <c r="C9" s="61">
        <v>0</v>
      </c>
      <c r="D9" s="61">
        <v>1687</v>
      </c>
      <c r="E9" s="61">
        <v>1687</v>
      </c>
      <c r="F9" s="61">
        <v>0</v>
      </c>
      <c r="G9" s="61">
        <v>4320</v>
      </c>
      <c r="H9" s="61">
        <v>0</v>
      </c>
      <c r="I9" s="61">
        <v>0</v>
      </c>
      <c r="J9" s="61">
        <v>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4320</v>
      </c>
      <c r="R9" s="61">
        <v>0</v>
      </c>
      <c r="S9" s="61"/>
      <c r="T9" s="61"/>
      <c r="U9" s="61"/>
      <c r="V9" s="62"/>
      <c r="W9" s="62">
        <f>SUM(B9:V9)</f>
        <v>12014</v>
      </c>
      <c r="X9" s="62">
        <v>4000</v>
      </c>
      <c r="Y9" s="59">
        <f t="shared" si="2"/>
        <v>8014</v>
      </c>
      <c r="Z9" s="59">
        <f aca="true" t="shared" si="4" ref="Z9:Z35">Y9*100/X9</f>
        <v>200.35</v>
      </c>
    </row>
    <row r="10" spans="1:26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>
        <f t="shared" si="3"/>
        <v>0</v>
      </c>
      <c r="X10" s="64">
        <v>0</v>
      </c>
      <c r="Y10" s="65">
        <f t="shared" si="2"/>
        <v>0</v>
      </c>
      <c r="Z10" s="65">
        <v>0</v>
      </c>
    </row>
    <row r="11" spans="1:26" s="51" customFormat="1" ht="23.25">
      <c r="A11" s="52" t="s">
        <v>65</v>
      </c>
      <c r="B11" s="53">
        <v>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>
        <f t="shared" si="3"/>
        <v>0</v>
      </c>
      <c r="X11" s="53">
        <f>SUM(C11:V11)</f>
        <v>0</v>
      </c>
      <c r="Y11" s="66">
        <f t="shared" si="2"/>
        <v>0</v>
      </c>
      <c r="Z11" s="66">
        <v>0</v>
      </c>
    </row>
    <row r="12" spans="1:26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0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V12">SUM(P13:P16)</f>
        <v>0</v>
      </c>
      <c r="Q12" s="53">
        <f t="shared" si="6"/>
        <v>0</v>
      </c>
      <c r="R12" s="53">
        <f t="shared" si="6"/>
        <v>145742.75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 t="shared" si="6"/>
        <v>0</v>
      </c>
      <c r="W12" s="53">
        <f t="shared" si="3"/>
        <v>145742.75</v>
      </c>
      <c r="X12" s="53">
        <f>SUM(X13:X16)</f>
        <v>100000</v>
      </c>
      <c r="Y12" s="66">
        <f t="shared" si="2"/>
        <v>45742.75</v>
      </c>
      <c r="Z12" s="50">
        <f t="shared" si="4"/>
        <v>45.74275</v>
      </c>
    </row>
    <row r="13" spans="1:26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58">
        <f t="shared" si="3"/>
        <v>0</v>
      </c>
      <c r="X13" s="58">
        <f>SUM(C13:V13)</f>
        <v>0</v>
      </c>
      <c r="Y13" s="59">
        <f t="shared" si="2"/>
        <v>0</v>
      </c>
      <c r="Z13" s="59">
        <v>0</v>
      </c>
    </row>
    <row r="14" spans="1:26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2">
        <f t="shared" si="3"/>
        <v>0</v>
      </c>
      <c r="X14" s="62">
        <f>SUM(C14:V14)</f>
        <v>0</v>
      </c>
      <c r="Y14" s="59">
        <f t="shared" si="2"/>
        <v>0</v>
      </c>
      <c r="Z14" s="59">
        <v>0</v>
      </c>
    </row>
    <row r="15" spans="1:26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/>
      <c r="K15" s="61">
        <v>0</v>
      </c>
      <c r="L15" s="61"/>
      <c r="M15" s="61"/>
      <c r="N15" s="61">
        <v>0</v>
      </c>
      <c r="O15" s="61"/>
      <c r="P15" s="61">
        <v>0</v>
      </c>
      <c r="Q15" s="61"/>
      <c r="R15" s="61">
        <v>145742.75</v>
      </c>
      <c r="S15" s="61"/>
      <c r="T15" s="61">
        <v>0</v>
      </c>
      <c r="U15" s="61"/>
      <c r="V15" s="61"/>
      <c r="W15" s="62">
        <f t="shared" si="3"/>
        <v>145742.75</v>
      </c>
      <c r="X15" s="62">
        <v>100000</v>
      </c>
      <c r="Y15" s="59">
        <f t="shared" si="2"/>
        <v>45742.75</v>
      </c>
      <c r="Z15" s="59">
        <f t="shared" si="4"/>
        <v>45.74275</v>
      </c>
    </row>
    <row r="16" spans="1:26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4">
        <f t="shared" si="3"/>
        <v>0</v>
      </c>
      <c r="X16" s="64">
        <f>SUM(C16:V16)</f>
        <v>0</v>
      </c>
      <c r="Y16" s="65">
        <f t="shared" si="2"/>
        <v>0</v>
      </c>
      <c r="Z16" s="65">
        <v>0</v>
      </c>
    </row>
    <row r="17" spans="1:26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 t="shared" si="3"/>
        <v>0</v>
      </c>
      <c r="X17" s="53">
        <f>SUM(C17:V17)</f>
        <v>0</v>
      </c>
      <c r="Y17" s="66">
        <f t="shared" si="2"/>
        <v>0</v>
      </c>
      <c r="Z17" s="66">
        <v>0</v>
      </c>
    </row>
    <row r="18" spans="1:26" s="51" customFormat="1" ht="23.25">
      <c r="A18" s="48" t="s">
        <v>72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>
        <f t="shared" si="3"/>
        <v>0</v>
      </c>
      <c r="X18" s="53">
        <v>0</v>
      </c>
      <c r="Y18" s="66">
        <f t="shared" si="2"/>
        <v>0</v>
      </c>
      <c r="Z18" s="66">
        <f>X18-Y18</f>
        <v>0</v>
      </c>
    </row>
    <row r="19" spans="1:26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/>
      <c r="S19" s="53"/>
      <c r="T19" s="53">
        <v>0</v>
      </c>
      <c r="U19" s="53">
        <f>0</f>
        <v>0</v>
      </c>
      <c r="V19" s="53">
        <f>0</f>
        <v>0</v>
      </c>
      <c r="W19" s="53">
        <f t="shared" si="3"/>
        <v>0</v>
      </c>
      <c r="X19" s="53">
        <f>SUM(C19:V19)</f>
        <v>0</v>
      </c>
      <c r="Y19" s="66">
        <f t="shared" si="2"/>
        <v>0</v>
      </c>
      <c r="Z19" s="66">
        <v>0</v>
      </c>
    </row>
    <row r="20" spans="1:26" s="51" customFormat="1" ht="23.25">
      <c r="A20" s="48" t="s">
        <v>74</v>
      </c>
      <c r="B20" s="53">
        <f>0</f>
        <v>0</v>
      </c>
      <c r="C20" s="53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/>
      <c r="M20" s="53"/>
      <c r="N20" s="53"/>
      <c r="O20" s="53"/>
      <c r="P20" s="53">
        <v>0</v>
      </c>
      <c r="Q20" s="53">
        <v>0</v>
      </c>
      <c r="R20" s="53"/>
      <c r="S20" s="53"/>
      <c r="T20" s="53">
        <v>0</v>
      </c>
      <c r="U20" s="53">
        <f>0</f>
        <v>0</v>
      </c>
      <c r="V20" s="53">
        <f>0</f>
        <v>0</v>
      </c>
      <c r="W20" s="53">
        <f t="shared" si="3"/>
        <v>0</v>
      </c>
      <c r="X20" s="53">
        <f>SUM(C20:V20)</f>
        <v>0</v>
      </c>
      <c r="Y20" s="66">
        <f t="shared" si="2"/>
        <v>0</v>
      </c>
      <c r="Z20" s="66">
        <v>0</v>
      </c>
    </row>
    <row r="21" spans="1:26" s="51" customFormat="1" ht="23.25">
      <c r="A21" s="48" t="s">
        <v>75</v>
      </c>
      <c r="B21" s="53">
        <v>0</v>
      </c>
      <c r="C21" s="53">
        <v>0</v>
      </c>
      <c r="D21" s="53"/>
      <c r="E21" s="53"/>
      <c r="F21" s="53"/>
      <c r="G21" s="53"/>
      <c r="H21" s="53">
        <v>0</v>
      </c>
      <c r="I21" s="53">
        <v>0</v>
      </c>
      <c r="J21" s="53">
        <v>4351.42</v>
      </c>
      <c r="K21" s="53">
        <v>0</v>
      </c>
      <c r="L21" s="53"/>
      <c r="M21" s="53"/>
      <c r="N21" s="53"/>
      <c r="O21" s="53"/>
      <c r="P21" s="53">
        <v>0</v>
      </c>
      <c r="Q21" s="53">
        <v>0</v>
      </c>
      <c r="R21" s="53"/>
      <c r="S21" s="53"/>
      <c r="T21" s="53">
        <v>0</v>
      </c>
      <c r="U21" s="53"/>
      <c r="V21" s="53"/>
      <c r="W21" s="53">
        <f t="shared" si="3"/>
        <v>4351.42</v>
      </c>
      <c r="X21" s="53">
        <v>4000</v>
      </c>
      <c r="Y21" s="66">
        <f t="shared" si="2"/>
        <v>351.4200000000001</v>
      </c>
      <c r="Z21" s="66">
        <f t="shared" si="4"/>
        <v>8.785500000000003</v>
      </c>
    </row>
    <row r="22" spans="1:26" s="51" customFormat="1" ht="23.25">
      <c r="A22" s="48" t="s">
        <v>76</v>
      </c>
      <c r="B22" s="53">
        <v>0</v>
      </c>
      <c r="C22" s="53"/>
      <c r="D22" s="53"/>
      <c r="E22" s="53"/>
      <c r="F22" s="53"/>
      <c r="G22" s="53">
        <v>40.08</v>
      </c>
      <c r="H22" s="53">
        <v>308.12</v>
      </c>
      <c r="I22" s="53"/>
      <c r="J22" s="53">
        <v>646.29</v>
      </c>
      <c r="K22" s="53"/>
      <c r="L22" s="53"/>
      <c r="M22" s="53"/>
      <c r="N22" s="53"/>
      <c r="O22" s="53"/>
      <c r="P22" s="53">
        <v>0</v>
      </c>
      <c r="Q22" s="53">
        <v>0</v>
      </c>
      <c r="R22" s="53"/>
      <c r="S22" s="53"/>
      <c r="T22" s="53">
        <v>0</v>
      </c>
      <c r="U22" s="53"/>
      <c r="V22" s="53"/>
      <c r="W22" s="53">
        <f t="shared" si="3"/>
        <v>994.49</v>
      </c>
      <c r="X22" s="53">
        <v>0</v>
      </c>
      <c r="Y22" s="66">
        <f t="shared" si="2"/>
        <v>994.49</v>
      </c>
      <c r="Z22" s="66" t="e">
        <f t="shared" si="4"/>
        <v>#DIV/0!</v>
      </c>
    </row>
    <row r="23" spans="1:26" s="51" customFormat="1" ht="23.25">
      <c r="A23" s="98" t="s">
        <v>77</v>
      </c>
      <c r="B23" s="99">
        <v>0</v>
      </c>
      <c r="C23" s="99">
        <v>0</v>
      </c>
      <c r="D23" s="99">
        <v>0</v>
      </c>
      <c r="E23" s="99">
        <v>0</v>
      </c>
      <c r="F23" s="99"/>
      <c r="G23" s="99"/>
      <c r="H23" s="99">
        <v>19100</v>
      </c>
      <c r="I23" s="99"/>
      <c r="J23" s="99">
        <v>18010</v>
      </c>
      <c r="K23" s="99"/>
      <c r="L23" s="99"/>
      <c r="M23" s="99"/>
      <c r="N23" s="99"/>
      <c r="O23" s="99"/>
      <c r="P23" s="99">
        <v>0</v>
      </c>
      <c r="Q23" s="99">
        <v>0</v>
      </c>
      <c r="R23" s="99"/>
      <c r="S23" s="99"/>
      <c r="T23" s="99">
        <v>0</v>
      </c>
      <c r="U23" s="99"/>
      <c r="V23" s="99"/>
      <c r="W23" s="99">
        <f t="shared" si="3"/>
        <v>37110</v>
      </c>
      <c r="X23" s="99">
        <v>36000</v>
      </c>
      <c r="Y23" s="100">
        <f t="shared" si="2"/>
        <v>1110</v>
      </c>
      <c r="Z23" s="100">
        <f t="shared" si="4"/>
        <v>3.0833333333333335</v>
      </c>
    </row>
    <row r="24" spans="1:26" s="51" customFormat="1" ht="23.25">
      <c r="A24" s="101" t="s">
        <v>216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99">
        <f t="shared" si="3"/>
        <v>0</v>
      </c>
      <c r="X24" s="102"/>
      <c r="Y24" s="103"/>
      <c r="Z24" s="103"/>
    </row>
    <row r="25" spans="1:26" s="51" customFormat="1" ht="23.25">
      <c r="A25" s="101" t="s">
        <v>217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99">
        <f t="shared" si="3"/>
        <v>0</v>
      </c>
      <c r="X25" s="102"/>
      <c r="Y25" s="103"/>
      <c r="Z25" s="103"/>
    </row>
    <row r="26" spans="1:26" s="51" customFormat="1" ht="23.25">
      <c r="A26" s="48" t="s">
        <v>78</v>
      </c>
      <c r="B26" s="53">
        <v>0</v>
      </c>
      <c r="C26" s="53">
        <v>0</v>
      </c>
      <c r="D26" s="53">
        <v>0</v>
      </c>
      <c r="E26" s="53">
        <v>0</v>
      </c>
      <c r="F26" s="53">
        <v>0</v>
      </c>
      <c r="G26" s="53">
        <v>0</v>
      </c>
      <c r="H26" s="53">
        <v>60</v>
      </c>
      <c r="I26" s="53"/>
      <c r="J26" s="53">
        <v>7009.33</v>
      </c>
      <c r="K26" s="53"/>
      <c r="L26" s="53"/>
      <c r="M26" s="53"/>
      <c r="N26" s="53"/>
      <c r="O26" s="53"/>
      <c r="P26" s="53">
        <v>0</v>
      </c>
      <c r="Q26" s="53">
        <v>0</v>
      </c>
      <c r="R26" s="53"/>
      <c r="S26" s="53"/>
      <c r="T26" s="53">
        <v>0</v>
      </c>
      <c r="U26" s="53"/>
      <c r="V26" s="53"/>
      <c r="W26" s="53">
        <f t="shared" si="3"/>
        <v>7069.33</v>
      </c>
      <c r="X26" s="53">
        <v>7000</v>
      </c>
      <c r="Y26" s="66">
        <f aca="true" t="shared" si="7" ref="Y26:Y36">W26-X26</f>
        <v>69.32999999999993</v>
      </c>
      <c r="Z26" s="66">
        <f t="shared" si="4"/>
        <v>0.9904285714285704</v>
      </c>
    </row>
    <row r="27" spans="1:26" s="51" customFormat="1" ht="23.25">
      <c r="A27" s="48" t="s">
        <v>79</v>
      </c>
      <c r="B27" s="53">
        <f aca="true" t="shared" si="8" ref="B27:V27">B28+B32+B33</f>
        <v>18316.7</v>
      </c>
      <c r="C27" s="53">
        <f t="shared" si="8"/>
        <v>17485</v>
      </c>
      <c r="D27" s="53">
        <f t="shared" si="8"/>
        <v>24545</v>
      </c>
      <c r="E27" s="53">
        <f t="shared" si="8"/>
        <v>22466.3</v>
      </c>
      <c r="F27" s="53">
        <f t="shared" si="8"/>
        <v>52727.8</v>
      </c>
      <c r="G27" s="53">
        <f t="shared" si="8"/>
        <v>16592</v>
      </c>
      <c r="H27" s="53">
        <f t="shared" si="8"/>
        <v>25062</v>
      </c>
      <c r="I27" s="53">
        <f t="shared" si="8"/>
        <v>7530</v>
      </c>
      <c r="J27" s="53">
        <f t="shared" si="8"/>
        <v>45354.4</v>
      </c>
      <c r="K27" s="53">
        <f t="shared" si="8"/>
        <v>3340</v>
      </c>
      <c r="L27" s="53">
        <f t="shared" si="8"/>
        <v>50492</v>
      </c>
      <c r="M27" s="53">
        <f t="shared" si="8"/>
        <v>9030</v>
      </c>
      <c r="N27" s="53">
        <f t="shared" si="8"/>
        <v>13726.73</v>
      </c>
      <c r="O27" s="53">
        <f t="shared" si="8"/>
        <v>8820.5</v>
      </c>
      <c r="P27" s="53">
        <f t="shared" si="8"/>
        <v>6201.8</v>
      </c>
      <c r="Q27" s="53">
        <f t="shared" si="8"/>
        <v>19812</v>
      </c>
      <c r="R27" s="53">
        <f t="shared" si="8"/>
        <v>425</v>
      </c>
      <c r="S27" s="53">
        <f t="shared" si="8"/>
        <v>0</v>
      </c>
      <c r="T27" s="53">
        <f t="shared" si="8"/>
        <v>0</v>
      </c>
      <c r="U27" s="53">
        <f t="shared" si="8"/>
        <v>0</v>
      </c>
      <c r="V27" s="53">
        <f t="shared" si="8"/>
        <v>0</v>
      </c>
      <c r="W27" s="53">
        <f t="shared" si="3"/>
        <v>341927.2299999999</v>
      </c>
      <c r="X27" s="53">
        <f>X28+X32+X33</f>
        <v>260200</v>
      </c>
      <c r="Y27" s="66">
        <f t="shared" si="7"/>
        <v>81727.22999999992</v>
      </c>
      <c r="Z27" s="50">
        <f t="shared" si="4"/>
        <v>31.409388931591057</v>
      </c>
    </row>
    <row r="28" spans="1:26" s="51" customFormat="1" ht="23.25">
      <c r="A28" s="69" t="s">
        <v>80</v>
      </c>
      <c r="B28" s="53">
        <f aca="true" t="shared" si="9" ref="B28:J28">SUM(B29:B31)</f>
        <v>7590</v>
      </c>
      <c r="C28" s="53">
        <f t="shared" si="9"/>
        <v>13110</v>
      </c>
      <c r="D28" s="53">
        <f t="shared" si="9"/>
        <v>9770</v>
      </c>
      <c r="E28" s="53">
        <f t="shared" si="9"/>
        <v>16650</v>
      </c>
      <c r="F28" s="53">
        <f t="shared" si="9"/>
        <v>13250</v>
      </c>
      <c r="G28" s="53">
        <f t="shared" si="9"/>
        <v>5800</v>
      </c>
      <c r="H28" s="53">
        <f t="shared" si="9"/>
        <v>12710</v>
      </c>
      <c r="I28" s="53">
        <f t="shared" si="9"/>
        <v>4830</v>
      </c>
      <c r="J28" s="53">
        <f t="shared" si="9"/>
        <v>16510</v>
      </c>
      <c r="K28" s="53">
        <f>SUM(K29:K31)</f>
        <v>2940</v>
      </c>
      <c r="L28" s="53">
        <f>SUM(L29:L31)</f>
        <v>26090</v>
      </c>
      <c r="M28" s="53">
        <f>SUM(M29:M31)</f>
        <v>6280</v>
      </c>
      <c r="N28" s="53">
        <f>SUM(N29:N31)</f>
        <v>5460</v>
      </c>
      <c r="O28" s="53">
        <f>SUM(O29:O31)</f>
        <v>3760</v>
      </c>
      <c r="P28" s="53">
        <f aca="true" t="shared" si="10" ref="P28:V28">SUM(P29:P31)</f>
        <v>1730</v>
      </c>
      <c r="Q28" s="53">
        <f t="shared" si="10"/>
        <v>3200</v>
      </c>
      <c r="R28" s="53">
        <f t="shared" si="10"/>
        <v>0</v>
      </c>
      <c r="S28" s="53">
        <f t="shared" si="10"/>
        <v>0</v>
      </c>
      <c r="T28" s="53">
        <f t="shared" si="10"/>
        <v>0</v>
      </c>
      <c r="U28" s="53">
        <f t="shared" si="10"/>
        <v>0</v>
      </c>
      <c r="V28" s="53">
        <f t="shared" si="10"/>
        <v>0</v>
      </c>
      <c r="W28" s="53">
        <f t="shared" si="3"/>
        <v>149680</v>
      </c>
      <c r="X28" s="53">
        <f>SUM(X29:X31)</f>
        <v>120200</v>
      </c>
      <c r="Y28" s="66">
        <f t="shared" si="7"/>
        <v>29480</v>
      </c>
      <c r="Z28" s="50">
        <f t="shared" si="4"/>
        <v>24.525790349417637</v>
      </c>
    </row>
    <row r="29" spans="1:26" s="51" customFormat="1" ht="23.25">
      <c r="A29" s="55" t="s">
        <v>81</v>
      </c>
      <c r="B29" s="56">
        <v>6000</v>
      </c>
      <c r="C29" s="56">
        <v>10400</v>
      </c>
      <c r="D29" s="56">
        <v>8000</v>
      </c>
      <c r="E29" s="56">
        <v>14000</v>
      </c>
      <c r="F29" s="56">
        <v>10800</v>
      </c>
      <c r="G29" s="56">
        <v>5000</v>
      </c>
      <c r="H29" s="56">
        <v>10000</v>
      </c>
      <c r="I29" s="56">
        <v>4400</v>
      </c>
      <c r="J29" s="56">
        <v>13600</v>
      </c>
      <c r="K29" s="56">
        <v>2400</v>
      </c>
      <c r="L29" s="56">
        <v>21200</v>
      </c>
      <c r="M29" s="56">
        <v>5000</v>
      </c>
      <c r="N29" s="56">
        <v>4200</v>
      </c>
      <c r="O29" s="56">
        <v>3000</v>
      </c>
      <c r="P29" s="56">
        <v>1400</v>
      </c>
      <c r="Q29" s="56">
        <v>2400</v>
      </c>
      <c r="R29" s="56"/>
      <c r="S29" s="56"/>
      <c r="T29" s="56"/>
      <c r="U29" s="56"/>
      <c r="V29" s="56">
        <v>0</v>
      </c>
      <c r="W29" s="58">
        <f t="shared" si="3"/>
        <v>121800</v>
      </c>
      <c r="X29" s="58">
        <v>100000</v>
      </c>
      <c r="Y29" s="59">
        <f t="shared" si="7"/>
        <v>21800</v>
      </c>
      <c r="Z29" s="59">
        <f t="shared" si="4"/>
        <v>21.8</v>
      </c>
    </row>
    <row r="30" spans="1:26" s="51" customFormat="1" ht="23.25">
      <c r="A30" s="60" t="s">
        <v>82</v>
      </c>
      <c r="B30" s="61">
        <v>1590</v>
      </c>
      <c r="C30" s="61">
        <v>2690</v>
      </c>
      <c r="D30" s="61">
        <v>1770</v>
      </c>
      <c r="E30" s="61">
        <v>2630</v>
      </c>
      <c r="F30" s="61">
        <v>2430</v>
      </c>
      <c r="G30" s="61">
        <v>800</v>
      </c>
      <c r="H30" s="61">
        <v>2710</v>
      </c>
      <c r="I30" s="61">
        <v>430</v>
      </c>
      <c r="J30" s="61">
        <v>2910</v>
      </c>
      <c r="K30" s="61">
        <v>540</v>
      </c>
      <c r="L30" s="61">
        <v>4890</v>
      </c>
      <c r="M30" s="61">
        <v>1280</v>
      </c>
      <c r="N30" s="61">
        <v>1260</v>
      </c>
      <c r="O30" s="61">
        <v>760</v>
      </c>
      <c r="P30" s="61">
        <v>310</v>
      </c>
      <c r="Q30" s="61">
        <v>800</v>
      </c>
      <c r="R30" s="61"/>
      <c r="S30" s="61"/>
      <c r="T30" s="61"/>
      <c r="U30" s="61"/>
      <c r="V30" s="61">
        <v>0</v>
      </c>
      <c r="W30" s="62">
        <f t="shared" si="3"/>
        <v>27800</v>
      </c>
      <c r="X30" s="62">
        <v>20000</v>
      </c>
      <c r="Y30" s="59">
        <f t="shared" si="7"/>
        <v>7800</v>
      </c>
      <c r="Z30" s="59">
        <f t="shared" si="4"/>
        <v>39</v>
      </c>
    </row>
    <row r="31" spans="1:26" s="51" customFormat="1" ht="23.25">
      <c r="A31" s="63" t="s">
        <v>83</v>
      </c>
      <c r="B31" s="68"/>
      <c r="C31" s="68">
        <v>20</v>
      </c>
      <c r="D31" s="68"/>
      <c r="E31" s="68">
        <v>20</v>
      </c>
      <c r="F31" s="68">
        <v>20</v>
      </c>
      <c r="G31" s="68"/>
      <c r="H31" s="68"/>
      <c r="I31" s="68"/>
      <c r="J31" s="68"/>
      <c r="K31" s="68"/>
      <c r="L31" s="68"/>
      <c r="M31" s="68"/>
      <c r="N31" s="68"/>
      <c r="O31" s="68"/>
      <c r="P31" s="68">
        <v>20</v>
      </c>
      <c r="Q31" s="68"/>
      <c r="R31" s="68"/>
      <c r="S31" s="68"/>
      <c r="T31" s="68"/>
      <c r="U31" s="68">
        <v>0</v>
      </c>
      <c r="V31" s="68">
        <v>0</v>
      </c>
      <c r="W31" s="64">
        <f t="shared" si="3"/>
        <v>80</v>
      </c>
      <c r="X31" s="64">
        <v>200</v>
      </c>
      <c r="Y31" s="65">
        <f t="shared" si="7"/>
        <v>-120</v>
      </c>
      <c r="Z31" s="65">
        <f t="shared" si="4"/>
        <v>-60</v>
      </c>
    </row>
    <row r="32" spans="1:26" s="51" customFormat="1" ht="23.25">
      <c r="A32" s="70" t="s">
        <v>84</v>
      </c>
      <c r="B32" s="49">
        <v>1300</v>
      </c>
      <c r="C32" s="49"/>
      <c r="D32" s="49">
        <v>11200</v>
      </c>
      <c r="E32" s="49">
        <v>130</v>
      </c>
      <c r="F32" s="49">
        <v>390</v>
      </c>
      <c r="G32" s="49"/>
      <c r="H32" s="49">
        <v>260</v>
      </c>
      <c r="I32" s="49"/>
      <c r="J32" s="49"/>
      <c r="K32" s="49"/>
      <c r="L32" s="49">
        <v>260</v>
      </c>
      <c r="M32" s="49"/>
      <c r="N32" s="49"/>
      <c r="O32" s="49"/>
      <c r="P32" s="49">
        <v>0</v>
      </c>
      <c r="Q32" s="49"/>
      <c r="R32" s="49"/>
      <c r="S32" s="49">
        <v>0</v>
      </c>
      <c r="T32" s="49"/>
      <c r="U32" s="49"/>
      <c r="V32" s="49">
        <v>0</v>
      </c>
      <c r="W32" s="53">
        <f t="shared" si="3"/>
        <v>13540</v>
      </c>
      <c r="X32" s="53">
        <v>10000</v>
      </c>
      <c r="Y32" s="66">
        <f t="shared" si="7"/>
        <v>3540</v>
      </c>
      <c r="Z32" s="50">
        <f t="shared" si="4"/>
        <v>35.4</v>
      </c>
    </row>
    <row r="33" spans="1:26" s="51" customFormat="1" ht="23.25">
      <c r="A33" s="69" t="s">
        <v>85</v>
      </c>
      <c r="B33" s="53">
        <f aca="true" t="shared" si="11" ref="B33:K33">SUM(B34:B36)</f>
        <v>9426.7</v>
      </c>
      <c r="C33" s="53">
        <f t="shared" si="11"/>
        <v>4375</v>
      </c>
      <c r="D33" s="53">
        <f t="shared" si="11"/>
        <v>3575</v>
      </c>
      <c r="E33" s="53">
        <f t="shared" si="11"/>
        <v>5686.3</v>
      </c>
      <c r="F33" s="53">
        <f t="shared" si="11"/>
        <v>39087.8</v>
      </c>
      <c r="G33" s="53">
        <f t="shared" si="11"/>
        <v>10792</v>
      </c>
      <c r="H33" s="53">
        <f t="shared" si="11"/>
        <v>12092</v>
      </c>
      <c r="I33" s="53">
        <f t="shared" si="11"/>
        <v>2700</v>
      </c>
      <c r="J33" s="53">
        <f t="shared" si="11"/>
        <v>28844.4</v>
      </c>
      <c r="K33" s="53">
        <f t="shared" si="11"/>
        <v>400</v>
      </c>
      <c r="L33" s="53">
        <f>SUM(L34:L36)</f>
        <v>24142</v>
      </c>
      <c r="M33" s="53">
        <f>SUM(M34:M36)</f>
        <v>2750</v>
      </c>
      <c r="N33" s="53">
        <f>SUM(N34:N36)</f>
        <v>8266.73</v>
      </c>
      <c r="O33" s="53">
        <f>SUM(O34:O36)</f>
        <v>5060.5</v>
      </c>
      <c r="P33" s="53">
        <f aca="true" t="shared" si="12" ref="P33:V33">SUM(P34:P36)</f>
        <v>4471.8</v>
      </c>
      <c r="Q33" s="53">
        <f t="shared" si="12"/>
        <v>16612</v>
      </c>
      <c r="R33" s="53">
        <f t="shared" si="12"/>
        <v>425</v>
      </c>
      <c r="S33" s="53">
        <f t="shared" si="12"/>
        <v>0</v>
      </c>
      <c r="T33" s="53">
        <f>SUM(T34:T36)</f>
        <v>0</v>
      </c>
      <c r="U33" s="53">
        <f t="shared" si="12"/>
        <v>0</v>
      </c>
      <c r="V33" s="53">
        <f t="shared" si="12"/>
        <v>0</v>
      </c>
      <c r="W33" s="53">
        <f t="shared" si="3"/>
        <v>178707.23</v>
      </c>
      <c r="X33" s="53">
        <f>SUM(X34:X36)</f>
        <v>130000</v>
      </c>
      <c r="Y33" s="66">
        <f t="shared" si="7"/>
        <v>48707.23000000001</v>
      </c>
      <c r="Z33" s="50">
        <f t="shared" si="4"/>
        <v>37.46710000000001</v>
      </c>
    </row>
    <row r="34" spans="1:26" s="51" customFormat="1" ht="23.25">
      <c r="A34" s="55" t="s">
        <v>81</v>
      </c>
      <c r="B34" s="56">
        <v>675</v>
      </c>
      <c r="C34" s="56">
        <v>3375</v>
      </c>
      <c r="D34" s="56">
        <v>2975</v>
      </c>
      <c r="E34" s="56">
        <v>3825</v>
      </c>
      <c r="F34" s="56">
        <v>225</v>
      </c>
      <c r="G34" s="56">
        <v>4050</v>
      </c>
      <c r="H34" s="56">
        <v>4950</v>
      </c>
      <c r="I34" s="56">
        <v>2700</v>
      </c>
      <c r="J34" s="56">
        <v>900</v>
      </c>
      <c r="K34" s="56"/>
      <c r="L34" s="56">
        <v>5400</v>
      </c>
      <c r="M34" s="56">
        <v>1350</v>
      </c>
      <c r="N34" s="56">
        <v>4050</v>
      </c>
      <c r="O34" s="56">
        <v>2025</v>
      </c>
      <c r="P34" s="56">
        <v>1575</v>
      </c>
      <c r="Q34" s="56">
        <v>900</v>
      </c>
      <c r="R34" s="56">
        <v>225</v>
      </c>
      <c r="S34" s="56"/>
      <c r="T34" s="56"/>
      <c r="U34" s="56"/>
      <c r="V34" s="56"/>
      <c r="W34" s="58">
        <f t="shared" si="3"/>
        <v>39200</v>
      </c>
      <c r="X34" s="58">
        <v>50000</v>
      </c>
      <c r="Y34" s="59">
        <f t="shared" si="7"/>
        <v>-10800</v>
      </c>
      <c r="Z34" s="59">
        <f t="shared" si="4"/>
        <v>-21.6</v>
      </c>
    </row>
    <row r="35" spans="1:26" s="51" customFormat="1" ht="23.25">
      <c r="A35" s="60" t="s">
        <v>82</v>
      </c>
      <c r="B35" s="61">
        <v>8751.7</v>
      </c>
      <c r="C35" s="61">
        <v>1000</v>
      </c>
      <c r="D35" s="61">
        <v>600</v>
      </c>
      <c r="E35" s="61">
        <v>1861.3</v>
      </c>
      <c r="F35" s="61">
        <v>38862.8</v>
      </c>
      <c r="G35" s="61">
        <v>6742</v>
      </c>
      <c r="H35" s="61">
        <v>7142</v>
      </c>
      <c r="I35" s="61"/>
      <c r="J35" s="61">
        <v>27944.4</v>
      </c>
      <c r="K35" s="61">
        <v>400</v>
      </c>
      <c r="L35" s="61">
        <v>18742</v>
      </c>
      <c r="M35" s="61">
        <v>1400</v>
      </c>
      <c r="N35" s="61">
        <v>4216.73</v>
      </c>
      <c r="O35" s="61">
        <v>3035.5</v>
      </c>
      <c r="P35" s="61">
        <v>2896.8</v>
      </c>
      <c r="Q35" s="61">
        <v>15712</v>
      </c>
      <c r="R35" s="61">
        <v>200</v>
      </c>
      <c r="S35" s="61"/>
      <c r="T35" s="61"/>
      <c r="U35" s="61"/>
      <c r="V35" s="61"/>
      <c r="W35" s="62">
        <f t="shared" si="3"/>
        <v>139507.23</v>
      </c>
      <c r="X35" s="62">
        <v>75000</v>
      </c>
      <c r="Y35" s="59">
        <f t="shared" si="7"/>
        <v>64507.23000000001</v>
      </c>
      <c r="Z35" s="59">
        <f t="shared" si="4"/>
        <v>86.00964000000002</v>
      </c>
    </row>
    <row r="36" spans="1:26" s="51" customFormat="1" ht="23.25">
      <c r="A36" s="71" t="s">
        <v>86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4">
        <f t="shared" si="3"/>
        <v>0</v>
      </c>
      <c r="X36" s="49">
        <v>5000</v>
      </c>
      <c r="Y36" s="59">
        <f t="shared" si="7"/>
        <v>-5000</v>
      </c>
      <c r="Z36" s="65">
        <f>Y36*100/X36</f>
        <v>-100</v>
      </c>
    </row>
    <row r="37" spans="1:26" s="51" customFormat="1" ht="24" thickBot="1">
      <c r="A37" s="72" t="s">
        <v>40</v>
      </c>
      <c r="B37" s="73">
        <f aca="true" t="shared" si="13" ref="B37:N37">SUM(B6+B11+B12+B17+B18+B19+B20+B21+B22+B23+B26+B27+B5+B4)</f>
        <v>272422.55</v>
      </c>
      <c r="C37" s="73">
        <f t="shared" si="13"/>
        <v>24886285</v>
      </c>
      <c r="D37" s="73">
        <f t="shared" si="13"/>
        <v>26232</v>
      </c>
      <c r="E37" s="73">
        <f t="shared" si="13"/>
        <v>24153.3</v>
      </c>
      <c r="F37" s="73">
        <f t="shared" si="13"/>
        <v>25170079.580000002</v>
      </c>
      <c r="G37" s="73">
        <f t="shared" si="13"/>
        <v>91210.08</v>
      </c>
      <c r="H37" s="73">
        <f t="shared" si="13"/>
        <v>44530.119999999995</v>
      </c>
      <c r="I37" s="73">
        <f t="shared" si="13"/>
        <v>37887344.9</v>
      </c>
      <c r="J37" s="73">
        <f t="shared" si="13"/>
        <v>37766290.94</v>
      </c>
      <c r="K37" s="73">
        <f t="shared" si="13"/>
        <v>329845.28</v>
      </c>
      <c r="L37" s="73">
        <f>SUM(L6+L11+L12+L17+L18+L19+L20+L21+L22+L23+L24+L25+L26+L27+L5+L4)</f>
        <v>33235601.28</v>
      </c>
      <c r="M37" s="73">
        <f t="shared" si="13"/>
        <v>9030</v>
      </c>
      <c r="N37" s="73">
        <f t="shared" si="13"/>
        <v>83997.14</v>
      </c>
      <c r="O37" s="73">
        <f>SUM(O6+O11+O12+O17+O18+O19+O20+O21+O22+O23+O26+O27+O5+O4)</f>
        <v>33023225.5</v>
      </c>
      <c r="P37" s="73">
        <f aca="true" t="shared" si="14" ref="P37:V37">SUM(P6+P11+P12+P17+P18+P19+P20+P21+P22+P23+P26+P27+P5+P4)</f>
        <v>6201.8</v>
      </c>
      <c r="Q37" s="73">
        <f t="shared" si="14"/>
        <v>244910.45</v>
      </c>
      <c r="R37" s="73">
        <f t="shared" si="14"/>
        <v>33214712</v>
      </c>
      <c r="S37" s="73">
        <f t="shared" si="14"/>
        <v>0</v>
      </c>
      <c r="T37" s="73">
        <f t="shared" si="14"/>
        <v>0</v>
      </c>
      <c r="U37" s="73">
        <f t="shared" si="14"/>
        <v>0</v>
      </c>
      <c r="V37" s="73">
        <f t="shared" si="14"/>
        <v>0</v>
      </c>
      <c r="W37" s="73">
        <f>SUM(B37:V37)</f>
        <v>226316071.92</v>
      </c>
      <c r="X37" s="73">
        <f>SUM(X6+X11+X12+X17+X18+X19+X20+X21+X22+X23+X26+X27+X5+X4)</f>
        <v>192211200</v>
      </c>
      <c r="Y37" s="74">
        <f>SUM(W37-X37)</f>
        <v>34104871.91999999</v>
      </c>
      <c r="Z37" s="74">
        <f>Y37*100/X37</f>
        <v>17.74343634502047</v>
      </c>
    </row>
    <row r="38" spans="1:26" s="51" customFormat="1" ht="24" thickTop="1">
      <c r="A38" s="75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s="51" customFormat="1" ht="23.25">
      <c r="A39" s="114"/>
      <c r="B39" s="114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</sheetData>
  <sheetProtection/>
  <mergeCells count="3">
    <mergeCell ref="A1:J1"/>
    <mergeCell ref="A2:J2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39"/>
  <sheetViews>
    <sheetView zoomScale="89" zoomScaleNormal="89" zoomScalePageLayoutView="0" workbookViewId="0" topLeftCell="M1">
      <selection activeCell="Y6" sqref="Y6"/>
    </sheetView>
  </sheetViews>
  <sheetFormatPr defaultColWidth="9.140625" defaultRowHeight="15"/>
  <cols>
    <col min="1" max="1" width="26.421875" style="43" customWidth="1"/>
    <col min="2" max="2" width="12.8515625" style="43" customWidth="1"/>
    <col min="3" max="3" width="12.421875" style="43" customWidth="1"/>
    <col min="4" max="4" width="12.8515625" style="43" customWidth="1"/>
    <col min="5" max="5" width="10.421875" style="43" customWidth="1"/>
    <col min="6" max="21" width="12.8515625" style="43" customWidth="1"/>
    <col min="22" max="22" width="14.00390625" style="43" customWidth="1"/>
    <col min="23" max="24" width="14.8515625" style="43" customWidth="1"/>
    <col min="25" max="25" width="17.00390625" style="43" customWidth="1"/>
    <col min="26" max="26" width="8.7109375" style="43" customWidth="1"/>
    <col min="27" max="16384" width="9.00390625" style="43" customWidth="1"/>
  </cols>
  <sheetData>
    <row r="1" spans="1:21" ht="30.75">
      <c r="A1" s="113" t="s">
        <v>50</v>
      </c>
      <c r="B1" s="113"/>
      <c r="C1" s="113"/>
      <c r="D1" s="113"/>
      <c r="E1" s="113"/>
      <c r="F1" s="113"/>
      <c r="G1" s="113"/>
      <c r="H1" s="113"/>
      <c r="I1" s="113"/>
      <c r="J1" s="113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6" ht="30.75">
      <c r="A2" s="113" t="s">
        <v>257</v>
      </c>
      <c r="B2" s="113"/>
      <c r="C2" s="113"/>
      <c r="D2" s="113"/>
      <c r="E2" s="113"/>
      <c r="F2" s="113"/>
      <c r="G2" s="113"/>
      <c r="H2" s="113"/>
      <c r="I2" s="113"/>
      <c r="J2" s="113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44"/>
      <c r="W2" s="44"/>
      <c r="X2" s="44"/>
      <c r="Y2" s="44" t="s">
        <v>53</v>
      </c>
      <c r="Z2" s="44"/>
    </row>
    <row r="3" spans="1:26" ht="24">
      <c r="A3" s="45" t="s">
        <v>54</v>
      </c>
      <c r="B3" s="46" t="s">
        <v>238</v>
      </c>
      <c r="C3" s="46" t="s">
        <v>239</v>
      </c>
      <c r="D3" s="46" t="s">
        <v>240</v>
      </c>
      <c r="E3" s="46" t="s">
        <v>241</v>
      </c>
      <c r="F3" s="46" t="s">
        <v>242</v>
      </c>
      <c r="G3" s="46" t="s">
        <v>243</v>
      </c>
      <c r="H3" s="46" t="s">
        <v>244</v>
      </c>
      <c r="I3" s="46" t="s">
        <v>245</v>
      </c>
      <c r="J3" s="46" t="s">
        <v>246</v>
      </c>
      <c r="K3" s="46" t="s">
        <v>247</v>
      </c>
      <c r="L3" s="46" t="s">
        <v>248</v>
      </c>
      <c r="M3" s="46" t="s">
        <v>249</v>
      </c>
      <c r="N3" s="46" t="s">
        <v>250</v>
      </c>
      <c r="O3" s="46" t="s">
        <v>251</v>
      </c>
      <c r="P3" s="46" t="s">
        <v>252</v>
      </c>
      <c r="Q3" s="46" t="s">
        <v>253</v>
      </c>
      <c r="R3" s="46" t="s">
        <v>254</v>
      </c>
      <c r="S3" s="46" t="s">
        <v>255</v>
      </c>
      <c r="T3" s="46" t="s">
        <v>256</v>
      </c>
      <c r="U3" s="46"/>
      <c r="V3" s="46"/>
      <c r="W3" s="46" t="s">
        <v>55</v>
      </c>
      <c r="X3" s="46" t="s">
        <v>56</v>
      </c>
      <c r="Y3" s="47" t="s">
        <v>57</v>
      </c>
      <c r="Z3" s="47" t="s">
        <v>6</v>
      </c>
    </row>
    <row r="4" spans="1:26" s="51" customFormat="1" ht="23.25">
      <c r="A4" s="48" t="s">
        <v>58</v>
      </c>
      <c r="B4" s="49">
        <v>0</v>
      </c>
      <c r="C4" s="49">
        <v>0</v>
      </c>
      <c r="D4" s="49">
        <v>0</v>
      </c>
      <c r="E4" s="49">
        <v>0</v>
      </c>
      <c r="F4" s="49">
        <v>0</v>
      </c>
      <c r="G4" s="49">
        <v>0</v>
      </c>
      <c r="H4" s="49">
        <v>0</v>
      </c>
      <c r="I4" s="49">
        <v>0</v>
      </c>
      <c r="J4" s="49">
        <v>0</v>
      </c>
      <c r="K4" s="49">
        <v>0</v>
      </c>
      <c r="L4" s="49">
        <v>0</v>
      </c>
      <c r="M4" s="49">
        <v>0</v>
      </c>
      <c r="N4" s="49">
        <v>0</v>
      </c>
      <c r="O4" s="49">
        <v>0</v>
      </c>
      <c r="P4" s="49">
        <v>0</v>
      </c>
      <c r="Q4" s="49">
        <v>0</v>
      </c>
      <c r="R4" s="49">
        <v>0</v>
      </c>
      <c r="S4" s="49">
        <v>0</v>
      </c>
      <c r="T4" s="49">
        <v>0</v>
      </c>
      <c r="U4" s="49"/>
      <c r="V4" s="49"/>
      <c r="W4" s="58">
        <f>SUM(B4:V4)</f>
        <v>0</v>
      </c>
      <c r="X4" s="49">
        <f>SUM(C4:V4)</f>
        <v>0</v>
      </c>
      <c r="Y4" s="50">
        <f>SUM(V4-X4)</f>
        <v>0</v>
      </c>
      <c r="Z4" s="50">
        <f>SUM(X4-Y4)</f>
        <v>0</v>
      </c>
    </row>
    <row r="5" spans="1:26" s="51" customFormat="1" ht="23.25">
      <c r="A5" s="52" t="s">
        <v>59</v>
      </c>
      <c r="B5" s="53">
        <f>0</f>
        <v>0</v>
      </c>
      <c r="C5" s="53">
        <v>0</v>
      </c>
      <c r="D5" s="53">
        <v>0</v>
      </c>
      <c r="E5" s="53">
        <v>0</v>
      </c>
      <c r="F5" s="53">
        <v>0</v>
      </c>
      <c r="G5" s="53">
        <v>0</v>
      </c>
      <c r="H5" s="53">
        <v>0</v>
      </c>
      <c r="I5" s="53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53">
        <v>0</v>
      </c>
      <c r="P5" s="53">
        <v>0</v>
      </c>
      <c r="Q5" s="53">
        <v>0</v>
      </c>
      <c r="R5" s="53">
        <v>0</v>
      </c>
      <c r="S5" s="53">
        <v>0</v>
      </c>
      <c r="T5" s="53">
        <v>0</v>
      </c>
      <c r="U5" s="53"/>
      <c r="V5" s="53"/>
      <c r="W5" s="58">
        <f>SUM(B5:V5)</f>
        <v>0</v>
      </c>
      <c r="X5" s="53">
        <v>0</v>
      </c>
      <c r="Y5" s="50">
        <f>SUM(V5-X5)</f>
        <v>0</v>
      </c>
      <c r="Z5" s="50" t="e">
        <f>Y5*100/X5</f>
        <v>#DIV/0!</v>
      </c>
    </row>
    <row r="6" spans="1:26" s="51" customFormat="1" ht="23.25">
      <c r="A6" s="48" t="s">
        <v>60</v>
      </c>
      <c r="B6" s="54">
        <f aca="true" t="shared" si="0" ref="B6:N6">SUM(B7:B10)</f>
        <v>0</v>
      </c>
      <c r="C6" s="54">
        <f t="shared" si="0"/>
        <v>122723.48</v>
      </c>
      <c r="D6" s="54">
        <f t="shared" si="0"/>
        <v>20013790</v>
      </c>
      <c r="E6" s="54">
        <f t="shared" si="0"/>
        <v>0</v>
      </c>
      <c r="F6" s="54">
        <f t="shared" si="0"/>
        <v>19951346.28</v>
      </c>
      <c r="G6" s="54">
        <f>SUM(G7:G10)</f>
        <v>372541.68</v>
      </c>
      <c r="H6" s="54">
        <f t="shared" si="0"/>
        <v>19951346.28</v>
      </c>
      <c r="I6" s="54">
        <f t="shared" si="0"/>
        <v>0</v>
      </c>
      <c r="J6" s="54">
        <f t="shared" si="0"/>
        <v>20056916.78</v>
      </c>
      <c r="K6" s="54">
        <f t="shared" si="0"/>
        <v>109843.75</v>
      </c>
      <c r="L6" s="54">
        <f t="shared" si="0"/>
        <v>63693.03</v>
      </c>
      <c r="M6" s="54">
        <f t="shared" si="0"/>
        <v>19895040</v>
      </c>
      <c r="N6" s="54">
        <f t="shared" si="0"/>
        <v>0</v>
      </c>
      <c r="O6" s="54">
        <f>SUM(O7:O10)</f>
        <v>20117665.39</v>
      </c>
      <c r="P6" s="54">
        <f aca="true" t="shared" si="1" ref="P6:V6">SUM(P7:P10)</f>
        <v>214670.86</v>
      </c>
      <c r="Q6" s="54">
        <f t="shared" si="1"/>
        <v>19953915</v>
      </c>
      <c r="R6" s="54">
        <f t="shared" si="1"/>
        <v>0</v>
      </c>
      <c r="S6" s="54">
        <f t="shared" si="1"/>
        <v>135274.03</v>
      </c>
      <c r="T6" s="54">
        <f t="shared" si="1"/>
        <v>19895040</v>
      </c>
      <c r="U6" s="54">
        <f t="shared" si="1"/>
        <v>0</v>
      </c>
      <c r="V6" s="54">
        <f t="shared" si="1"/>
        <v>0</v>
      </c>
      <c r="W6" s="53">
        <f>SUM(B6:V6)</f>
        <v>160853806.56</v>
      </c>
      <c r="X6" s="53">
        <f>SUM(X7:X10)</f>
        <v>184101500</v>
      </c>
      <c r="Y6" s="50">
        <f>SUM(W6-X6)</f>
        <v>-23247693.439999998</v>
      </c>
      <c r="Z6" s="50">
        <f>Y6*100/X6</f>
        <v>-12.62765020382778</v>
      </c>
    </row>
    <row r="7" spans="1:26" s="51" customFormat="1" ht="23.25">
      <c r="A7" s="55" t="s">
        <v>61</v>
      </c>
      <c r="B7" s="56">
        <v>0</v>
      </c>
      <c r="C7" s="56">
        <v>0</v>
      </c>
      <c r="D7" s="56">
        <v>19895040</v>
      </c>
      <c r="E7" s="56">
        <v>0</v>
      </c>
      <c r="F7" s="56">
        <v>19895040</v>
      </c>
      <c r="G7" s="56">
        <v>0</v>
      </c>
      <c r="H7" s="56">
        <v>19895040</v>
      </c>
      <c r="I7" s="56">
        <v>0</v>
      </c>
      <c r="J7" s="56">
        <v>19895040</v>
      </c>
      <c r="K7" s="56">
        <v>0</v>
      </c>
      <c r="L7" s="56">
        <v>0</v>
      </c>
      <c r="M7" s="56">
        <v>19895040</v>
      </c>
      <c r="N7" s="56">
        <v>0</v>
      </c>
      <c r="O7" s="56">
        <v>19895040</v>
      </c>
      <c r="P7" s="56">
        <v>0</v>
      </c>
      <c r="Q7" s="56">
        <v>19895040</v>
      </c>
      <c r="R7" s="56">
        <v>0</v>
      </c>
      <c r="S7" s="56">
        <v>0</v>
      </c>
      <c r="T7" s="56">
        <v>19895040</v>
      </c>
      <c r="U7" s="57"/>
      <c r="V7" s="58"/>
      <c r="W7" s="58">
        <f>SUM(B7:V7)</f>
        <v>159160320</v>
      </c>
      <c r="X7" s="58">
        <v>182600000</v>
      </c>
      <c r="Y7" s="59">
        <f aca="true" t="shared" si="2" ref="Y7:Y23">W7-X7</f>
        <v>-23439680</v>
      </c>
      <c r="Z7" s="59">
        <f>Y7*100/X7</f>
        <v>-12.836626506024096</v>
      </c>
    </row>
    <row r="8" spans="1:26" s="51" customFormat="1" ht="23.25">
      <c r="A8" s="60" t="s">
        <v>62</v>
      </c>
      <c r="B8" s="61">
        <v>0</v>
      </c>
      <c r="C8" s="61">
        <v>122723.48</v>
      </c>
      <c r="D8" s="61">
        <v>118750</v>
      </c>
      <c r="E8" s="61">
        <v>0</v>
      </c>
      <c r="F8" s="61">
        <v>56306.28</v>
      </c>
      <c r="G8" s="61">
        <v>372541.68</v>
      </c>
      <c r="H8" s="61">
        <v>56306.28</v>
      </c>
      <c r="I8" s="61">
        <v>0</v>
      </c>
      <c r="J8" s="61">
        <v>157556.78</v>
      </c>
      <c r="K8" s="61">
        <v>109843.75</v>
      </c>
      <c r="L8" s="61">
        <v>63693.03</v>
      </c>
      <c r="M8" s="61">
        <v>0</v>
      </c>
      <c r="N8" s="61">
        <v>0</v>
      </c>
      <c r="O8" s="61">
        <v>222625.39</v>
      </c>
      <c r="P8" s="61">
        <v>214670.86</v>
      </c>
      <c r="Q8" s="61">
        <v>58875</v>
      </c>
      <c r="R8" s="61">
        <v>0</v>
      </c>
      <c r="S8" s="61">
        <v>135274.03</v>
      </c>
      <c r="T8" s="61">
        <v>0</v>
      </c>
      <c r="U8" s="61"/>
      <c r="V8" s="62"/>
      <c r="W8" s="62">
        <f aca="true" t="shared" si="3" ref="W8:W36">SUM(B8:V8)</f>
        <v>1689166.5599999998</v>
      </c>
      <c r="X8" s="62">
        <v>1500000</v>
      </c>
      <c r="Y8" s="59">
        <f t="shared" si="2"/>
        <v>189166.55999999982</v>
      </c>
      <c r="Z8" s="59">
        <f>Y8*100/X8</f>
        <v>12.611103999999987</v>
      </c>
    </row>
    <row r="9" spans="1:26" s="51" customFormat="1" ht="23.25">
      <c r="A9" s="60" t="s">
        <v>63</v>
      </c>
      <c r="B9" s="61">
        <v>0</v>
      </c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  <c r="J9" s="61">
        <v>4320</v>
      </c>
      <c r="K9" s="61">
        <v>0</v>
      </c>
      <c r="L9" s="61">
        <v>0</v>
      </c>
      <c r="M9" s="61">
        <v>0</v>
      </c>
      <c r="N9" s="61">
        <v>0</v>
      </c>
      <c r="O9" s="61">
        <v>0</v>
      </c>
      <c r="P9" s="61">
        <v>0</v>
      </c>
      <c r="Q9" s="61">
        <v>0</v>
      </c>
      <c r="R9" s="61">
        <v>0</v>
      </c>
      <c r="S9" s="61">
        <v>0</v>
      </c>
      <c r="T9" s="61">
        <v>0</v>
      </c>
      <c r="U9" s="61"/>
      <c r="V9" s="62"/>
      <c r="W9" s="62">
        <f>SUM(B9:V9)</f>
        <v>4320</v>
      </c>
      <c r="X9" s="62">
        <v>1500</v>
      </c>
      <c r="Y9" s="59">
        <f t="shared" si="2"/>
        <v>2820</v>
      </c>
      <c r="Z9" s="59">
        <f aca="true" t="shared" si="4" ref="Z9:Z35">Y9*100/X9</f>
        <v>188</v>
      </c>
    </row>
    <row r="10" spans="1:26" s="51" customFormat="1" ht="23.25">
      <c r="A10" s="63" t="s">
        <v>64</v>
      </c>
      <c r="B10" s="57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57">
        <v>0</v>
      </c>
      <c r="T10" s="57">
        <v>0</v>
      </c>
      <c r="U10" s="57"/>
      <c r="V10" s="64"/>
      <c r="W10" s="64">
        <f t="shared" si="3"/>
        <v>0</v>
      </c>
      <c r="X10" s="64">
        <v>0</v>
      </c>
      <c r="Y10" s="65">
        <f t="shared" si="2"/>
        <v>0</v>
      </c>
      <c r="Z10" s="65">
        <v>0</v>
      </c>
    </row>
    <row r="11" spans="1:26" s="51" customFormat="1" ht="23.25">
      <c r="A11" s="52" t="s">
        <v>65</v>
      </c>
      <c r="B11" s="53">
        <v>0</v>
      </c>
      <c r="C11" s="53">
        <v>0</v>
      </c>
      <c r="D11" s="53">
        <v>0</v>
      </c>
      <c r="E11" s="53"/>
      <c r="F11" s="53">
        <v>0</v>
      </c>
      <c r="G11" s="53">
        <v>0</v>
      </c>
      <c r="H11" s="53">
        <v>0</v>
      </c>
      <c r="I11" s="53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53">
        <v>0</v>
      </c>
      <c r="Q11" s="53"/>
      <c r="R11" s="53">
        <v>0</v>
      </c>
      <c r="S11" s="53">
        <v>0</v>
      </c>
      <c r="T11" s="53">
        <v>0</v>
      </c>
      <c r="U11" s="53">
        <v>0</v>
      </c>
      <c r="V11" s="53"/>
      <c r="W11" s="53">
        <f t="shared" si="3"/>
        <v>0</v>
      </c>
      <c r="X11" s="53">
        <f>SUM(C11:V11)</f>
        <v>0</v>
      </c>
      <c r="Y11" s="66">
        <f t="shared" si="2"/>
        <v>0</v>
      </c>
      <c r="Z11" s="66">
        <v>0</v>
      </c>
    </row>
    <row r="12" spans="1:26" s="51" customFormat="1" ht="23.25">
      <c r="A12" s="48" t="s">
        <v>66</v>
      </c>
      <c r="B12" s="53">
        <f aca="true" t="shared" si="5" ref="B12:N12">SUM(B13:B16)</f>
        <v>0</v>
      </c>
      <c r="C12" s="53">
        <f t="shared" si="5"/>
        <v>0</v>
      </c>
      <c r="D12" s="53">
        <f t="shared" si="5"/>
        <v>0</v>
      </c>
      <c r="E12" s="53">
        <f t="shared" si="5"/>
        <v>0</v>
      </c>
      <c r="F12" s="53">
        <f t="shared" si="5"/>
        <v>0</v>
      </c>
      <c r="G12" s="53">
        <f t="shared" si="5"/>
        <v>0</v>
      </c>
      <c r="H12" s="53">
        <f t="shared" si="5"/>
        <v>0</v>
      </c>
      <c r="I12" s="53">
        <f t="shared" si="5"/>
        <v>0</v>
      </c>
      <c r="J12" s="53">
        <f t="shared" si="5"/>
        <v>137066.62</v>
      </c>
      <c r="K12" s="53">
        <f t="shared" si="5"/>
        <v>0</v>
      </c>
      <c r="L12" s="53">
        <f t="shared" si="5"/>
        <v>0</v>
      </c>
      <c r="M12" s="53">
        <f t="shared" si="5"/>
        <v>0</v>
      </c>
      <c r="N12" s="53">
        <f t="shared" si="5"/>
        <v>0</v>
      </c>
      <c r="O12" s="53">
        <f>SUM(O13:O16)</f>
        <v>0</v>
      </c>
      <c r="P12" s="53">
        <f aca="true" t="shared" si="6" ref="P12:V12">SUM(P13:P16)</f>
        <v>0</v>
      </c>
      <c r="Q12" s="53">
        <f t="shared" si="6"/>
        <v>0</v>
      </c>
      <c r="R12" s="53">
        <f t="shared" si="6"/>
        <v>0</v>
      </c>
      <c r="S12" s="53">
        <f t="shared" si="6"/>
        <v>0</v>
      </c>
      <c r="T12" s="53">
        <f t="shared" si="6"/>
        <v>0</v>
      </c>
      <c r="U12" s="53">
        <f t="shared" si="6"/>
        <v>0</v>
      </c>
      <c r="V12" s="53">
        <f t="shared" si="6"/>
        <v>0</v>
      </c>
      <c r="W12" s="53">
        <f t="shared" si="3"/>
        <v>137066.62</v>
      </c>
      <c r="X12" s="53">
        <f>SUM(X13:X16)</f>
        <v>100000</v>
      </c>
      <c r="Y12" s="66">
        <f t="shared" si="2"/>
        <v>37066.619999999995</v>
      </c>
      <c r="Z12" s="50">
        <f t="shared" si="4"/>
        <v>37.06661999999999</v>
      </c>
    </row>
    <row r="13" spans="1:26" s="51" customFormat="1" ht="23.25">
      <c r="A13" s="55" t="s">
        <v>67</v>
      </c>
      <c r="B13" s="61">
        <f>0</f>
        <v>0</v>
      </c>
      <c r="C13" s="61">
        <f>0</f>
        <v>0</v>
      </c>
      <c r="D13" s="61">
        <f>0</f>
        <v>0</v>
      </c>
      <c r="E13" s="61">
        <f>0</f>
        <v>0</v>
      </c>
      <c r="F13" s="61">
        <f>0</f>
        <v>0</v>
      </c>
      <c r="G13" s="61">
        <f>0</f>
        <v>0</v>
      </c>
      <c r="H13" s="61">
        <f>0</f>
        <v>0</v>
      </c>
      <c r="I13" s="61">
        <f>0</f>
        <v>0</v>
      </c>
      <c r="J13" s="61">
        <f>0</f>
        <v>0</v>
      </c>
      <c r="K13" s="61">
        <v>0</v>
      </c>
      <c r="L13" s="61">
        <v>0</v>
      </c>
      <c r="M13" s="61">
        <v>0</v>
      </c>
      <c r="N13" s="61">
        <v>0</v>
      </c>
      <c r="O13" s="61">
        <f>0</f>
        <v>0</v>
      </c>
      <c r="P13" s="61">
        <f>0</f>
        <v>0</v>
      </c>
      <c r="Q13" s="61">
        <f>0</f>
        <v>0</v>
      </c>
      <c r="R13" s="61">
        <f>0</f>
        <v>0</v>
      </c>
      <c r="S13" s="61">
        <f>0</f>
        <v>0</v>
      </c>
      <c r="T13" s="61">
        <f>0</f>
        <v>0</v>
      </c>
      <c r="U13" s="61">
        <f>0</f>
        <v>0</v>
      </c>
      <c r="V13" s="61">
        <f>0</f>
        <v>0</v>
      </c>
      <c r="W13" s="58">
        <f t="shared" si="3"/>
        <v>0</v>
      </c>
      <c r="X13" s="58">
        <f>SUM(C13:V13)</f>
        <v>0</v>
      </c>
      <c r="Y13" s="59">
        <f t="shared" si="2"/>
        <v>0</v>
      </c>
      <c r="Z13" s="59">
        <v>0</v>
      </c>
    </row>
    <row r="14" spans="1:26" s="51" customFormat="1" ht="23.25">
      <c r="A14" s="60" t="s">
        <v>68</v>
      </c>
      <c r="B14" s="61">
        <f>0</f>
        <v>0</v>
      </c>
      <c r="C14" s="61">
        <f>0</f>
        <v>0</v>
      </c>
      <c r="D14" s="61">
        <f>0</f>
        <v>0</v>
      </c>
      <c r="E14" s="61">
        <f>0</f>
        <v>0</v>
      </c>
      <c r="F14" s="61">
        <f>0</f>
        <v>0</v>
      </c>
      <c r="G14" s="61">
        <f>0</f>
        <v>0</v>
      </c>
      <c r="H14" s="61">
        <f>0</f>
        <v>0</v>
      </c>
      <c r="I14" s="61">
        <f>0</f>
        <v>0</v>
      </c>
      <c r="J14" s="61">
        <f>0</f>
        <v>0</v>
      </c>
      <c r="K14" s="61">
        <v>0</v>
      </c>
      <c r="L14" s="61">
        <v>0</v>
      </c>
      <c r="M14" s="61">
        <v>0</v>
      </c>
      <c r="N14" s="61">
        <v>0</v>
      </c>
      <c r="O14" s="61">
        <f>0</f>
        <v>0</v>
      </c>
      <c r="P14" s="61">
        <f>0</f>
        <v>0</v>
      </c>
      <c r="Q14" s="61">
        <f>0</f>
        <v>0</v>
      </c>
      <c r="R14" s="61">
        <f>0</f>
        <v>0</v>
      </c>
      <c r="S14" s="61">
        <f>0</f>
        <v>0</v>
      </c>
      <c r="T14" s="61">
        <f>0</f>
        <v>0</v>
      </c>
      <c r="U14" s="61">
        <f>0</f>
        <v>0</v>
      </c>
      <c r="V14" s="61">
        <f>0</f>
        <v>0</v>
      </c>
      <c r="W14" s="62">
        <f t="shared" si="3"/>
        <v>0</v>
      </c>
      <c r="X14" s="62">
        <f>SUM(C14:V14)</f>
        <v>0</v>
      </c>
      <c r="Y14" s="59">
        <f t="shared" si="2"/>
        <v>0</v>
      </c>
      <c r="Z14" s="59">
        <v>0</v>
      </c>
    </row>
    <row r="15" spans="1:26" s="51" customFormat="1" ht="23.25">
      <c r="A15" s="60" t="s">
        <v>69</v>
      </c>
      <c r="B15" s="61">
        <v>0</v>
      </c>
      <c r="C15" s="61">
        <v>0</v>
      </c>
      <c r="D15" s="61">
        <v>0</v>
      </c>
      <c r="E15" s="61">
        <v>0</v>
      </c>
      <c r="F15" s="61">
        <v>0</v>
      </c>
      <c r="G15" s="61">
        <v>0</v>
      </c>
      <c r="H15" s="61">
        <v>0</v>
      </c>
      <c r="I15" s="61">
        <v>0</v>
      </c>
      <c r="J15" s="61">
        <v>137066.62</v>
      </c>
      <c r="K15" s="61">
        <v>0</v>
      </c>
      <c r="L15" s="61"/>
      <c r="M15" s="61"/>
      <c r="N15" s="61">
        <v>0</v>
      </c>
      <c r="O15" s="61"/>
      <c r="P15" s="61">
        <v>0</v>
      </c>
      <c r="Q15" s="61"/>
      <c r="R15" s="61"/>
      <c r="S15" s="61"/>
      <c r="T15" s="61">
        <v>0</v>
      </c>
      <c r="U15" s="61"/>
      <c r="V15" s="61"/>
      <c r="W15" s="62">
        <f t="shared" si="3"/>
        <v>137066.62</v>
      </c>
      <c r="X15" s="62">
        <v>100000</v>
      </c>
      <c r="Y15" s="59">
        <f t="shared" si="2"/>
        <v>37066.619999999995</v>
      </c>
      <c r="Z15" s="59">
        <f t="shared" si="4"/>
        <v>37.06661999999999</v>
      </c>
    </row>
    <row r="16" spans="1:26" s="51" customFormat="1" ht="23.25">
      <c r="A16" s="67" t="s">
        <v>70</v>
      </c>
      <c r="B16" s="68">
        <f>0</f>
        <v>0</v>
      </c>
      <c r="C16" s="68">
        <f>0</f>
        <v>0</v>
      </c>
      <c r="D16" s="68">
        <f>0</f>
        <v>0</v>
      </c>
      <c r="E16" s="68">
        <f>0</f>
        <v>0</v>
      </c>
      <c r="F16" s="68">
        <f>0</f>
        <v>0</v>
      </c>
      <c r="G16" s="68">
        <f>0</f>
        <v>0</v>
      </c>
      <c r="H16" s="68">
        <f>0</f>
        <v>0</v>
      </c>
      <c r="I16" s="68">
        <f>0</f>
        <v>0</v>
      </c>
      <c r="J16" s="68">
        <f>0</f>
        <v>0</v>
      </c>
      <c r="K16" s="68">
        <v>0</v>
      </c>
      <c r="L16" s="68">
        <v>0</v>
      </c>
      <c r="M16" s="68">
        <v>0</v>
      </c>
      <c r="N16" s="68">
        <v>0</v>
      </c>
      <c r="O16" s="68">
        <f>0</f>
        <v>0</v>
      </c>
      <c r="P16" s="68">
        <f>0</f>
        <v>0</v>
      </c>
      <c r="Q16" s="68">
        <f>0</f>
        <v>0</v>
      </c>
      <c r="R16" s="68">
        <f>0</f>
        <v>0</v>
      </c>
      <c r="S16" s="68">
        <f>0</f>
        <v>0</v>
      </c>
      <c r="T16" s="68">
        <f>0</f>
        <v>0</v>
      </c>
      <c r="U16" s="68">
        <f>0</f>
        <v>0</v>
      </c>
      <c r="V16" s="68">
        <f>0</f>
        <v>0</v>
      </c>
      <c r="W16" s="64">
        <f t="shared" si="3"/>
        <v>0</v>
      </c>
      <c r="X16" s="64">
        <f>SUM(C16:V16)</f>
        <v>0</v>
      </c>
      <c r="Y16" s="65">
        <f t="shared" si="2"/>
        <v>0</v>
      </c>
      <c r="Z16" s="65">
        <v>0</v>
      </c>
    </row>
    <row r="17" spans="1:26" s="51" customFormat="1" ht="23.25">
      <c r="A17" s="48" t="s">
        <v>71</v>
      </c>
      <c r="B17" s="53">
        <f>0</f>
        <v>0</v>
      </c>
      <c r="C17" s="53">
        <f>0</f>
        <v>0</v>
      </c>
      <c r="D17" s="53">
        <f>0</f>
        <v>0</v>
      </c>
      <c r="E17" s="53">
        <f>0</f>
        <v>0</v>
      </c>
      <c r="F17" s="53">
        <f>0</f>
        <v>0</v>
      </c>
      <c r="G17" s="53">
        <f>0</f>
        <v>0</v>
      </c>
      <c r="H17" s="53">
        <f>0</f>
        <v>0</v>
      </c>
      <c r="I17" s="53">
        <f>0</f>
        <v>0</v>
      </c>
      <c r="J17" s="53">
        <f>0</f>
        <v>0</v>
      </c>
      <c r="K17" s="53">
        <v>0</v>
      </c>
      <c r="L17" s="53"/>
      <c r="M17" s="53"/>
      <c r="N17" s="53"/>
      <c r="O17" s="53">
        <f>0</f>
        <v>0</v>
      </c>
      <c r="P17" s="53">
        <f>0</f>
        <v>0</v>
      </c>
      <c r="Q17" s="53">
        <f>0</f>
        <v>0</v>
      </c>
      <c r="R17" s="53">
        <f>0</f>
        <v>0</v>
      </c>
      <c r="S17" s="53">
        <f>0</f>
        <v>0</v>
      </c>
      <c r="T17" s="53">
        <f>0</f>
        <v>0</v>
      </c>
      <c r="U17" s="53">
        <f>0</f>
        <v>0</v>
      </c>
      <c r="V17" s="53">
        <f>0</f>
        <v>0</v>
      </c>
      <c r="W17" s="53">
        <f t="shared" si="3"/>
        <v>0</v>
      </c>
      <c r="X17" s="53">
        <f>SUM(C17:V17)</f>
        <v>0</v>
      </c>
      <c r="Y17" s="66">
        <f t="shared" si="2"/>
        <v>0</v>
      </c>
      <c r="Z17" s="66">
        <v>0</v>
      </c>
    </row>
    <row r="18" spans="1:26" s="51" customFormat="1" ht="23.25">
      <c r="A18" s="48" t="s">
        <v>72</v>
      </c>
      <c r="B18" s="53">
        <v>0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3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/>
      <c r="S18" s="53"/>
      <c r="T18" s="53"/>
      <c r="U18" s="53"/>
      <c r="V18" s="53"/>
      <c r="W18" s="53">
        <f t="shared" si="3"/>
        <v>0</v>
      </c>
      <c r="X18" s="53">
        <v>0</v>
      </c>
      <c r="Y18" s="66">
        <f t="shared" si="2"/>
        <v>0</v>
      </c>
      <c r="Z18" s="66">
        <f>X18-Y18</f>
        <v>0</v>
      </c>
    </row>
    <row r="19" spans="1:26" s="51" customFormat="1" ht="23.25">
      <c r="A19" s="48" t="s">
        <v>73</v>
      </c>
      <c r="B19" s="53">
        <f>0</f>
        <v>0</v>
      </c>
      <c r="C19" s="53">
        <v>0</v>
      </c>
      <c r="D19" s="53">
        <v>0</v>
      </c>
      <c r="E19" s="53">
        <v>0</v>
      </c>
      <c r="F19" s="53">
        <v>0</v>
      </c>
      <c r="G19" s="53">
        <v>0</v>
      </c>
      <c r="H19" s="53">
        <v>0</v>
      </c>
      <c r="I19" s="53">
        <v>0</v>
      </c>
      <c r="J19" s="53">
        <v>0</v>
      </c>
      <c r="K19" s="53">
        <v>0</v>
      </c>
      <c r="L19" s="53"/>
      <c r="M19" s="53"/>
      <c r="N19" s="53"/>
      <c r="O19" s="53"/>
      <c r="P19" s="53">
        <v>0</v>
      </c>
      <c r="Q19" s="53">
        <v>0</v>
      </c>
      <c r="R19" s="53">
        <v>0</v>
      </c>
      <c r="S19" s="53">
        <v>0</v>
      </c>
      <c r="T19" s="53">
        <v>0</v>
      </c>
      <c r="U19" s="53">
        <v>0</v>
      </c>
      <c r="V19" s="53">
        <v>0</v>
      </c>
      <c r="W19" s="53">
        <f t="shared" si="3"/>
        <v>0</v>
      </c>
      <c r="X19" s="53">
        <f>SUM(C19:V19)</f>
        <v>0</v>
      </c>
      <c r="Y19" s="66">
        <f t="shared" si="2"/>
        <v>0</v>
      </c>
      <c r="Z19" s="66">
        <v>0</v>
      </c>
    </row>
    <row r="20" spans="1:26" s="51" customFormat="1" ht="23.25">
      <c r="A20" s="48" t="s">
        <v>74</v>
      </c>
      <c r="B20" s="53">
        <f>0</f>
        <v>0</v>
      </c>
      <c r="C20" s="53">
        <f>0</f>
        <v>0</v>
      </c>
      <c r="D20" s="53">
        <f>0</f>
        <v>0</v>
      </c>
      <c r="E20" s="53">
        <f>0</f>
        <v>0</v>
      </c>
      <c r="F20" s="53">
        <f>0</f>
        <v>0</v>
      </c>
      <c r="G20" s="53">
        <f>0</f>
        <v>0</v>
      </c>
      <c r="H20" s="53">
        <f>0</f>
        <v>0</v>
      </c>
      <c r="I20" s="53">
        <f>0</f>
        <v>0</v>
      </c>
      <c r="J20" s="53">
        <f>0</f>
        <v>0</v>
      </c>
      <c r="K20" s="53">
        <f>0</f>
        <v>0</v>
      </c>
      <c r="L20" s="53">
        <f>0</f>
        <v>0</v>
      </c>
      <c r="M20" s="53">
        <f>0</f>
        <v>0</v>
      </c>
      <c r="N20" s="53">
        <f>0</f>
        <v>0</v>
      </c>
      <c r="O20" s="53"/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f t="shared" si="3"/>
        <v>0</v>
      </c>
      <c r="X20" s="53">
        <f>SUM(C20:V20)</f>
        <v>0</v>
      </c>
      <c r="Y20" s="66">
        <f t="shared" si="2"/>
        <v>0</v>
      </c>
      <c r="Z20" s="66">
        <v>0</v>
      </c>
    </row>
    <row r="21" spans="1:26" s="51" customFormat="1" ht="23.25">
      <c r="A21" s="48" t="s">
        <v>75</v>
      </c>
      <c r="B21" s="53">
        <v>0</v>
      </c>
      <c r="C21" s="53">
        <v>0</v>
      </c>
      <c r="D21" s="53">
        <v>0</v>
      </c>
      <c r="E21" s="53">
        <v>4594.41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/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53">
        <v>0</v>
      </c>
      <c r="V21" s="53">
        <v>0</v>
      </c>
      <c r="W21" s="53">
        <f t="shared" si="3"/>
        <v>4594.41</v>
      </c>
      <c r="X21" s="53">
        <v>4000</v>
      </c>
      <c r="Y21" s="66">
        <f t="shared" si="2"/>
        <v>594.4099999999999</v>
      </c>
      <c r="Z21" s="66">
        <f t="shared" si="4"/>
        <v>14.860249999999997</v>
      </c>
    </row>
    <row r="22" spans="1:26" s="51" customFormat="1" ht="23.25">
      <c r="A22" s="48" t="s">
        <v>76</v>
      </c>
      <c r="B22" s="53">
        <v>0</v>
      </c>
      <c r="C22" s="53">
        <v>0</v>
      </c>
      <c r="D22" s="53">
        <v>0</v>
      </c>
      <c r="E22" s="53">
        <v>275.55</v>
      </c>
      <c r="F22" s="53">
        <v>0</v>
      </c>
      <c r="G22" s="53">
        <v>0</v>
      </c>
      <c r="H22" s="53">
        <v>260.52</v>
      </c>
      <c r="I22" s="53">
        <v>415.83</v>
      </c>
      <c r="J22" s="53">
        <v>0</v>
      </c>
      <c r="K22" s="53">
        <v>0</v>
      </c>
      <c r="L22" s="53">
        <v>0</v>
      </c>
      <c r="M22" s="53">
        <v>0</v>
      </c>
      <c r="N22" s="53">
        <v>0</v>
      </c>
      <c r="O22" s="53"/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0</v>
      </c>
      <c r="V22" s="53">
        <v>0</v>
      </c>
      <c r="W22" s="53">
        <f t="shared" si="3"/>
        <v>951.8999999999999</v>
      </c>
      <c r="X22" s="53">
        <v>0</v>
      </c>
      <c r="Y22" s="66">
        <f t="shared" si="2"/>
        <v>951.8999999999999</v>
      </c>
      <c r="Z22" s="66" t="e">
        <f t="shared" si="4"/>
        <v>#DIV/0!</v>
      </c>
    </row>
    <row r="23" spans="1:26" s="51" customFormat="1" ht="23.25">
      <c r="A23" s="98" t="s">
        <v>77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20390</v>
      </c>
      <c r="H23" s="99">
        <v>0</v>
      </c>
      <c r="I23" s="99">
        <v>16600</v>
      </c>
      <c r="J23" s="99">
        <v>0</v>
      </c>
      <c r="K23" s="99">
        <v>0</v>
      </c>
      <c r="L23" s="99">
        <v>0</v>
      </c>
      <c r="M23" s="99">
        <v>0</v>
      </c>
      <c r="N23" s="99">
        <v>0</v>
      </c>
      <c r="O23" s="99">
        <v>0</v>
      </c>
      <c r="P23" s="99">
        <v>0</v>
      </c>
      <c r="Q23" s="99">
        <v>0</v>
      </c>
      <c r="R23" s="99">
        <v>0</v>
      </c>
      <c r="S23" s="99">
        <v>0</v>
      </c>
      <c r="T23" s="99">
        <v>0</v>
      </c>
      <c r="U23" s="99">
        <v>0</v>
      </c>
      <c r="V23" s="99">
        <v>0</v>
      </c>
      <c r="W23" s="99">
        <f t="shared" si="3"/>
        <v>36990</v>
      </c>
      <c r="X23" s="99">
        <v>34000</v>
      </c>
      <c r="Y23" s="100">
        <f t="shared" si="2"/>
        <v>2990</v>
      </c>
      <c r="Z23" s="100">
        <f t="shared" si="4"/>
        <v>8.794117647058824</v>
      </c>
    </row>
    <row r="24" spans="1:26" s="51" customFormat="1" ht="23.25">
      <c r="A24" s="107" t="s">
        <v>216</v>
      </c>
      <c r="B24" s="62">
        <v>0</v>
      </c>
      <c r="C24" s="62">
        <v>0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0</v>
      </c>
      <c r="W24" s="99">
        <f t="shared" si="3"/>
        <v>0</v>
      </c>
      <c r="X24" s="62"/>
      <c r="Y24" s="108"/>
      <c r="Z24" s="108"/>
    </row>
    <row r="25" spans="1:26" s="51" customFormat="1" ht="23.25">
      <c r="A25" s="104" t="s">
        <v>217</v>
      </c>
      <c r="B25" s="64">
        <v>0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v>0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105">
        <f t="shared" si="3"/>
        <v>0</v>
      </c>
      <c r="X25" s="64"/>
      <c r="Y25" s="106"/>
      <c r="Z25" s="106"/>
    </row>
    <row r="26" spans="1:26" s="51" customFormat="1" ht="23.25">
      <c r="A26" s="48" t="s">
        <v>78</v>
      </c>
      <c r="B26" s="53">
        <v>0</v>
      </c>
      <c r="C26" s="53">
        <v>0</v>
      </c>
      <c r="D26" s="53">
        <v>0</v>
      </c>
      <c r="E26" s="53">
        <v>60</v>
      </c>
      <c r="F26" s="53">
        <v>0</v>
      </c>
      <c r="G26" s="53"/>
      <c r="H26" s="53"/>
      <c r="I26" s="53">
        <v>7028.03</v>
      </c>
      <c r="J26" s="53"/>
      <c r="K26" s="53"/>
      <c r="L26" s="53"/>
      <c r="M26" s="53"/>
      <c r="N26" s="53"/>
      <c r="O26" s="53"/>
      <c r="P26" s="53">
        <v>0</v>
      </c>
      <c r="Q26" s="53">
        <v>0</v>
      </c>
      <c r="R26" s="53"/>
      <c r="S26" s="53"/>
      <c r="T26" s="53">
        <v>0</v>
      </c>
      <c r="U26" s="53"/>
      <c r="V26" s="53"/>
      <c r="W26" s="53">
        <f t="shared" si="3"/>
        <v>7088.03</v>
      </c>
      <c r="X26" s="53">
        <v>6000</v>
      </c>
      <c r="Y26" s="66">
        <f aca="true" t="shared" si="7" ref="Y26:Y36">W26-X26</f>
        <v>1088.0299999999997</v>
      </c>
      <c r="Z26" s="66">
        <f t="shared" si="4"/>
        <v>18.133833333333328</v>
      </c>
    </row>
    <row r="27" spans="1:26" s="51" customFormat="1" ht="23.25">
      <c r="A27" s="48" t="s">
        <v>79</v>
      </c>
      <c r="B27" s="53">
        <f aca="true" t="shared" si="8" ref="B27:V27">B28+B32+B33</f>
        <v>0</v>
      </c>
      <c r="C27" s="53">
        <f t="shared" si="8"/>
        <v>13285</v>
      </c>
      <c r="D27" s="53">
        <f t="shared" si="8"/>
        <v>33855</v>
      </c>
      <c r="E27" s="53">
        <f t="shared" si="8"/>
        <v>17800</v>
      </c>
      <c r="F27" s="53">
        <f t="shared" si="8"/>
        <v>7740</v>
      </c>
      <c r="G27" s="53">
        <f t="shared" si="8"/>
        <v>53851.5</v>
      </c>
      <c r="H27" s="53">
        <f t="shared" si="8"/>
        <v>17935</v>
      </c>
      <c r="I27" s="53">
        <f t="shared" si="8"/>
        <v>3375</v>
      </c>
      <c r="J27" s="53">
        <f t="shared" si="8"/>
        <v>8115</v>
      </c>
      <c r="K27" s="53">
        <f t="shared" si="8"/>
        <v>50124</v>
      </c>
      <c r="L27" s="53">
        <f t="shared" si="8"/>
        <v>11690.5</v>
      </c>
      <c r="M27" s="53">
        <f t="shared" si="8"/>
        <v>10275.7</v>
      </c>
      <c r="N27" s="53">
        <f t="shared" si="8"/>
        <v>9730</v>
      </c>
      <c r="O27" s="53">
        <f t="shared" si="8"/>
        <v>3100</v>
      </c>
      <c r="P27" s="53">
        <f t="shared" si="8"/>
        <v>21858.4</v>
      </c>
      <c r="Q27" s="53">
        <f t="shared" si="8"/>
        <v>11960</v>
      </c>
      <c r="R27" s="53">
        <f t="shared" si="8"/>
        <v>7184.7</v>
      </c>
      <c r="S27" s="53">
        <f t="shared" si="8"/>
        <v>425</v>
      </c>
      <c r="T27" s="53">
        <f t="shared" si="8"/>
        <v>0</v>
      </c>
      <c r="U27" s="53">
        <f t="shared" si="8"/>
        <v>0</v>
      </c>
      <c r="V27" s="53">
        <f t="shared" si="8"/>
        <v>0</v>
      </c>
      <c r="W27" s="53">
        <f t="shared" si="3"/>
        <v>282304.80000000005</v>
      </c>
      <c r="X27" s="53">
        <f>X28+X32+X33</f>
        <v>215200</v>
      </c>
      <c r="Y27" s="66">
        <f t="shared" si="7"/>
        <v>67104.80000000005</v>
      </c>
      <c r="Z27" s="50">
        <f t="shared" si="4"/>
        <v>31.182527881040915</v>
      </c>
    </row>
    <row r="28" spans="1:26" s="51" customFormat="1" ht="23.25">
      <c r="A28" s="69" t="s">
        <v>80</v>
      </c>
      <c r="B28" s="53">
        <f aca="true" t="shared" si="9" ref="B28:J28">SUM(B29:B31)</f>
        <v>0</v>
      </c>
      <c r="C28" s="53">
        <f t="shared" si="9"/>
        <v>11460</v>
      </c>
      <c r="D28" s="53">
        <f t="shared" si="9"/>
        <v>33030</v>
      </c>
      <c r="E28" s="53">
        <f t="shared" si="9"/>
        <v>3550</v>
      </c>
      <c r="F28" s="53">
        <f t="shared" si="9"/>
        <v>5150</v>
      </c>
      <c r="G28" s="53">
        <f t="shared" si="9"/>
        <v>7490</v>
      </c>
      <c r="H28" s="53">
        <f t="shared" si="9"/>
        <v>7610</v>
      </c>
      <c r="I28" s="53">
        <f t="shared" si="9"/>
        <v>1000</v>
      </c>
      <c r="J28" s="53">
        <f t="shared" si="9"/>
        <v>5640</v>
      </c>
      <c r="K28" s="53">
        <f>SUM(K29:K31)</f>
        <v>5730</v>
      </c>
      <c r="L28" s="53">
        <f>SUM(L29:L31)</f>
        <v>8730</v>
      </c>
      <c r="M28" s="53">
        <f>SUM(M29:M31)</f>
        <v>3380</v>
      </c>
      <c r="N28" s="53">
        <f>SUM(N29:N31)</f>
        <v>1930</v>
      </c>
      <c r="O28" s="53">
        <f>SUM(O29:O31)</f>
        <v>1100</v>
      </c>
      <c r="P28" s="53">
        <f aca="true" t="shared" si="10" ref="P28:V28">SUM(P29:P31)</f>
        <v>11860</v>
      </c>
      <c r="Q28" s="53">
        <f t="shared" si="10"/>
        <v>2360</v>
      </c>
      <c r="R28" s="53">
        <f t="shared" si="10"/>
        <v>1900</v>
      </c>
      <c r="S28" s="53">
        <f t="shared" si="10"/>
        <v>0</v>
      </c>
      <c r="T28" s="53">
        <f t="shared" si="10"/>
        <v>0</v>
      </c>
      <c r="U28" s="53">
        <f t="shared" si="10"/>
        <v>0</v>
      </c>
      <c r="V28" s="53">
        <f t="shared" si="10"/>
        <v>0</v>
      </c>
      <c r="W28" s="53">
        <f t="shared" si="3"/>
        <v>111920</v>
      </c>
      <c r="X28" s="53">
        <f>SUM(X29:X31)</f>
        <v>85200</v>
      </c>
      <c r="Y28" s="66">
        <f t="shared" si="7"/>
        <v>26720</v>
      </c>
      <c r="Z28" s="50">
        <f t="shared" si="4"/>
        <v>31.36150234741784</v>
      </c>
    </row>
    <row r="29" spans="1:26" s="51" customFormat="1" ht="23.25">
      <c r="A29" s="55" t="s">
        <v>81</v>
      </c>
      <c r="B29" s="56">
        <v>0</v>
      </c>
      <c r="C29" s="56">
        <v>9850</v>
      </c>
      <c r="D29" s="56">
        <v>26400</v>
      </c>
      <c r="E29" s="56">
        <v>2800</v>
      </c>
      <c r="F29" s="56">
        <v>4400</v>
      </c>
      <c r="G29" s="56">
        <v>6000</v>
      </c>
      <c r="H29" s="56">
        <v>6200</v>
      </c>
      <c r="I29" s="56">
        <v>800</v>
      </c>
      <c r="J29" s="56">
        <v>4800</v>
      </c>
      <c r="K29" s="56">
        <v>4800</v>
      </c>
      <c r="L29" s="56">
        <v>7200</v>
      </c>
      <c r="M29" s="56">
        <v>2800</v>
      </c>
      <c r="N29" s="56">
        <v>1600</v>
      </c>
      <c r="O29" s="56">
        <v>800</v>
      </c>
      <c r="P29" s="56">
        <v>9600</v>
      </c>
      <c r="Q29" s="56">
        <v>1800</v>
      </c>
      <c r="R29" s="56">
        <v>1400</v>
      </c>
      <c r="S29" s="56">
        <v>0</v>
      </c>
      <c r="T29" s="56">
        <v>0</v>
      </c>
      <c r="U29" s="56">
        <v>0</v>
      </c>
      <c r="V29" s="56">
        <v>0</v>
      </c>
      <c r="W29" s="58">
        <f t="shared" si="3"/>
        <v>91250</v>
      </c>
      <c r="X29" s="58">
        <v>70000</v>
      </c>
      <c r="Y29" s="59">
        <f t="shared" si="7"/>
        <v>21250</v>
      </c>
      <c r="Z29" s="59">
        <f t="shared" si="4"/>
        <v>30.357142857142858</v>
      </c>
    </row>
    <row r="30" spans="1:26" s="51" customFormat="1" ht="23.25">
      <c r="A30" s="60" t="s">
        <v>82</v>
      </c>
      <c r="B30" s="61">
        <v>0</v>
      </c>
      <c r="C30" s="61">
        <v>1610</v>
      </c>
      <c r="D30" s="61">
        <v>6570</v>
      </c>
      <c r="E30" s="61">
        <v>750</v>
      </c>
      <c r="F30" s="61">
        <v>750</v>
      </c>
      <c r="G30" s="61">
        <v>1490</v>
      </c>
      <c r="H30" s="61">
        <v>1410</v>
      </c>
      <c r="I30" s="61">
        <v>200</v>
      </c>
      <c r="J30" s="61">
        <v>840</v>
      </c>
      <c r="K30" s="61">
        <v>930</v>
      </c>
      <c r="L30" s="61">
        <v>1490</v>
      </c>
      <c r="M30" s="61">
        <v>580</v>
      </c>
      <c r="N30" s="61">
        <v>330</v>
      </c>
      <c r="O30" s="61">
        <v>300</v>
      </c>
      <c r="P30" s="61">
        <v>2220</v>
      </c>
      <c r="Q30" s="61">
        <v>560</v>
      </c>
      <c r="R30" s="61">
        <v>500</v>
      </c>
      <c r="S30" s="61">
        <v>0</v>
      </c>
      <c r="T30" s="61">
        <v>0</v>
      </c>
      <c r="U30" s="61">
        <v>0</v>
      </c>
      <c r="V30" s="61">
        <v>0</v>
      </c>
      <c r="W30" s="62">
        <f t="shared" si="3"/>
        <v>20530</v>
      </c>
      <c r="X30" s="62">
        <v>15000</v>
      </c>
      <c r="Y30" s="59">
        <f t="shared" si="7"/>
        <v>5530</v>
      </c>
      <c r="Z30" s="59">
        <f t="shared" si="4"/>
        <v>36.86666666666667</v>
      </c>
    </row>
    <row r="31" spans="1:26" s="51" customFormat="1" ht="23.25">
      <c r="A31" s="63" t="s">
        <v>83</v>
      </c>
      <c r="B31" s="68">
        <v>0</v>
      </c>
      <c r="C31" s="68">
        <v>0</v>
      </c>
      <c r="D31" s="68">
        <v>60</v>
      </c>
      <c r="E31" s="68">
        <v>0</v>
      </c>
      <c r="F31" s="68">
        <v>0</v>
      </c>
      <c r="G31" s="68">
        <v>0</v>
      </c>
      <c r="H31" s="68">
        <v>0</v>
      </c>
      <c r="I31" s="68">
        <v>0</v>
      </c>
      <c r="J31" s="68">
        <v>0</v>
      </c>
      <c r="K31" s="68">
        <v>0</v>
      </c>
      <c r="L31" s="68">
        <v>40</v>
      </c>
      <c r="M31" s="68">
        <v>0</v>
      </c>
      <c r="N31" s="68">
        <v>0</v>
      </c>
      <c r="O31" s="68">
        <v>0</v>
      </c>
      <c r="P31" s="68">
        <v>40</v>
      </c>
      <c r="Q31" s="68">
        <v>0</v>
      </c>
      <c r="R31" s="68">
        <v>0</v>
      </c>
      <c r="S31" s="68">
        <v>0</v>
      </c>
      <c r="T31" s="68">
        <v>0</v>
      </c>
      <c r="U31" s="68">
        <v>0</v>
      </c>
      <c r="V31" s="68">
        <v>0</v>
      </c>
      <c r="W31" s="64">
        <f t="shared" si="3"/>
        <v>140</v>
      </c>
      <c r="X31" s="64">
        <v>200</v>
      </c>
      <c r="Y31" s="65">
        <f t="shared" si="7"/>
        <v>-60</v>
      </c>
      <c r="Z31" s="65">
        <f t="shared" si="4"/>
        <v>-30</v>
      </c>
    </row>
    <row r="32" spans="1:26" s="51" customFormat="1" ht="23.25">
      <c r="A32" s="70" t="s">
        <v>84</v>
      </c>
      <c r="B32" s="49">
        <v>0</v>
      </c>
      <c r="C32" s="49">
        <v>0</v>
      </c>
      <c r="D32" s="49">
        <v>0</v>
      </c>
      <c r="E32" s="49">
        <v>9800</v>
      </c>
      <c r="F32" s="49">
        <v>390</v>
      </c>
      <c r="G32" s="49">
        <v>0</v>
      </c>
      <c r="H32" s="49">
        <v>10125</v>
      </c>
      <c r="I32" s="49">
        <v>0</v>
      </c>
      <c r="J32" s="49">
        <v>0</v>
      </c>
      <c r="K32" s="49">
        <v>0</v>
      </c>
      <c r="L32" s="49">
        <v>0</v>
      </c>
      <c r="M32" s="49">
        <v>390</v>
      </c>
      <c r="N32" s="49">
        <v>0</v>
      </c>
      <c r="O32" s="49">
        <v>0</v>
      </c>
      <c r="P32" s="49">
        <v>0</v>
      </c>
      <c r="Q32" s="49">
        <v>1300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53">
        <f t="shared" si="3"/>
        <v>22005</v>
      </c>
      <c r="X32" s="53">
        <v>10000</v>
      </c>
      <c r="Y32" s="66">
        <f t="shared" si="7"/>
        <v>12005</v>
      </c>
      <c r="Z32" s="50">
        <f t="shared" si="4"/>
        <v>120.05</v>
      </c>
    </row>
    <row r="33" spans="1:26" s="51" customFormat="1" ht="23.25">
      <c r="A33" s="69" t="s">
        <v>85</v>
      </c>
      <c r="B33" s="53">
        <f>SUM(B34:B36)</f>
        <v>0</v>
      </c>
      <c r="C33" s="53">
        <f aca="true" t="shared" si="11" ref="C33:V33">SUM(C34:C36)</f>
        <v>1825</v>
      </c>
      <c r="D33" s="53">
        <f t="shared" si="11"/>
        <v>825</v>
      </c>
      <c r="E33" s="53">
        <f t="shared" si="11"/>
        <v>4450</v>
      </c>
      <c r="F33" s="53">
        <f t="shared" si="11"/>
        <v>2200</v>
      </c>
      <c r="G33" s="53">
        <f t="shared" si="11"/>
        <v>46361.5</v>
      </c>
      <c r="H33" s="53">
        <f t="shared" si="11"/>
        <v>200</v>
      </c>
      <c r="I33" s="53">
        <f t="shared" si="11"/>
        <v>2375</v>
      </c>
      <c r="J33" s="53">
        <f t="shared" si="11"/>
        <v>2475</v>
      </c>
      <c r="K33" s="53">
        <f t="shared" si="11"/>
        <v>44394</v>
      </c>
      <c r="L33" s="53">
        <f t="shared" si="11"/>
        <v>2960.5</v>
      </c>
      <c r="M33" s="53">
        <f t="shared" si="11"/>
        <v>6505.7</v>
      </c>
      <c r="N33" s="53">
        <f t="shared" si="11"/>
        <v>7800</v>
      </c>
      <c r="O33" s="53">
        <f t="shared" si="11"/>
        <v>2000</v>
      </c>
      <c r="P33" s="53">
        <f t="shared" si="11"/>
        <v>9998.4</v>
      </c>
      <c r="Q33" s="53">
        <f t="shared" si="11"/>
        <v>8300</v>
      </c>
      <c r="R33" s="53">
        <f t="shared" si="11"/>
        <v>5284.7</v>
      </c>
      <c r="S33" s="53">
        <f t="shared" si="11"/>
        <v>425</v>
      </c>
      <c r="T33" s="53">
        <f t="shared" si="11"/>
        <v>0</v>
      </c>
      <c r="U33" s="53">
        <f t="shared" si="11"/>
        <v>0</v>
      </c>
      <c r="V33" s="53">
        <f t="shared" si="11"/>
        <v>0</v>
      </c>
      <c r="W33" s="53">
        <f t="shared" si="3"/>
        <v>148379.80000000002</v>
      </c>
      <c r="X33" s="53">
        <f>SUM(X34:X36)</f>
        <v>120000</v>
      </c>
      <c r="Y33" s="66">
        <f t="shared" si="7"/>
        <v>28379.800000000017</v>
      </c>
      <c r="Z33" s="50">
        <f t="shared" si="4"/>
        <v>23.649833333333348</v>
      </c>
    </row>
    <row r="34" spans="1:26" s="51" customFormat="1" ht="23.25">
      <c r="A34" s="55" t="s">
        <v>81</v>
      </c>
      <c r="B34" s="56">
        <v>0</v>
      </c>
      <c r="C34" s="56">
        <v>1625</v>
      </c>
      <c r="D34" s="56">
        <v>225</v>
      </c>
      <c r="E34" s="56">
        <v>4050</v>
      </c>
      <c r="F34" s="56">
        <v>1800</v>
      </c>
      <c r="G34" s="56">
        <v>3375</v>
      </c>
      <c r="H34" s="56">
        <v>0</v>
      </c>
      <c r="I34" s="56">
        <v>1575</v>
      </c>
      <c r="J34" s="56">
        <v>675</v>
      </c>
      <c r="K34" s="56">
        <v>3600</v>
      </c>
      <c r="L34" s="56">
        <v>1125</v>
      </c>
      <c r="M34" s="56">
        <v>225</v>
      </c>
      <c r="N34" s="56">
        <v>5400</v>
      </c>
      <c r="O34" s="56">
        <v>1800</v>
      </c>
      <c r="P34" s="56">
        <v>7650</v>
      </c>
      <c r="Q34" s="56">
        <v>6300</v>
      </c>
      <c r="R34" s="56">
        <v>2475</v>
      </c>
      <c r="S34" s="56">
        <v>225</v>
      </c>
      <c r="T34" s="56">
        <v>0</v>
      </c>
      <c r="U34" s="56">
        <v>0</v>
      </c>
      <c r="V34" s="56">
        <v>0</v>
      </c>
      <c r="W34" s="58">
        <f t="shared" si="3"/>
        <v>42125</v>
      </c>
      <c r="X34" s="58">
        <v>40000</v>
      </c>
      <c r="Y34" s="59">
        <f t="shared" si="7"/>
        <v>2125</v>
      </c>
      <c r="Z34" s="59">
        <f t="shared" si="4"/>
        <v>5.3125</v>
      </c>
    </row>
    <row r="35" spans="1:26" s="51" customFormat="1" ht="23.25">
      <c r="A35" s="60" t="s">
        <v>82</v>
      </c>
      <c r="B35" s="61">
        <v>0</v>
      </c>
      <c r="C35" s="61">
        <v>200</v>
      </c>
      <c r="D35" s="61">
        <v>600</v>
      </c>
      <c r="E35" s="61">
        <v>400</v>
      </c>
      <c r="F35" s="61">
        <v>400</v>
      </c>
      <c r="G35" s="61">
        <v>42986.5</v>
      </c>
      <c r="H35" s="61">
        <v>200</v>
      </c>
      <c r="I35" s="61">
        <v>800</v>
      </c>
      <c r="J35" s="61">
        <v>1800</v>
      </c>
      <c r="K35" s="61">
        <v>40794</v>
      </c>
      <c r="L35" s="61">
        <v>1835.5</v>
      </c>
      <c r="M35" s="61">
        <v>6280.7</v>
      </c>
      <c r="N35" s="61">
        <v>2400</v>
      </c>
      <c r="O35" s="61">
        <v>200</v>
      </c>
      <c r="P35" s="61">
        <v>2348.4</v>
      </c>
      <c r="Q35" s="61">
        <v>2000</v>
      </c>
      <c r="R35" s="61">
        <v>2809.7</v>
      </c>
      <c r="S35" s="61">
        <v>200</v>
      </c>
      <c r="T35" s="61">
        <v>0</v>
      </c>
      <c r="U35" s="61">
        <v>0</v>
      </c>
      <c r="V35" s="61">
        <v>0</v>
      </c>
      <c r="W35" s="62">
        <f t="shared" si="3"/>
        <v>106254.79999999999</v>
      </c>
      <c r="X35" s="62">
        <v>75000</v>
      </c>
      <c r="Y35" s="59">
        <f t="shared" si="7"/>
        <v>31254.79999999999</v>
      </c>
      <c r="Z35" s="59">
        <f t="shared" si="4"/>
        <v>41.67306666666666</v>
      </c>
    </row>
    <row r="36" spans="1:26" s="51" customFormat="1" ht="23.25">
      <c r="A36" s="71" t="s">
        <v>86</v>
      </c>
      <c r="B36" s="61">
        <v>0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  <c r="I36" s="61">
        <v>0</v>
      </c>
      <c r="J36" s="61">
        <v>0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4">
        <f t="shared" si="3"/>
        <v>0</v>
      </c>
      <c r="X36" s="49">
        <v>5000</v>
      </c>
      <c r="Y36" s="59">
        <f t="shared" si="7"/>
        <v>-5000</v>
      </c>
      <c r="Z36" s="65">
        <f>Y36*100/X36</f>
        <v>-100</v>
      </c>
    </row>
    <row r="37" spans="1:26" s="51" customFormat="1" ht="24" thickBot="1">
      <c r="A37" s="72" t="s">
        <v>40</v>
      </c>
      <c r="B37" s="73">
        <f aca="true" t="shared" si="12" ref="B37:N37">SUM(B6+B11+B12+B17+B18+B19+B20+B21+B22+B23+B26+B27+B5+B4)</f>
        <v>0</v>
      </c>
      <c r="C37" s="73">
        <f t="shared" si="12"/>
        <v>136008.47999999998</v>
      </c>
      <c r="D37" s="73">
        <f t="shared" si="12"/>
        <v>20047645</v>
      </c>
      <c r="E37" s="73">
        <f t="shared" si="12"/>
        <v>22729.96</v>
      </c>
      <c r="F37" s="73">
        <f t="shared" si="12"/>
        <v>19959086.28</v>
      </c>
      <c r="G37" s="73">
        <f t="shared" si="12"/>
        <v>446783.18</v>
      </c>
      <c r="H37" s="73">
        <f t="shared" si="12"/>
        <v>19969541.8</v>
      </c>
      <c r="I37" s="73">
        <f t="shared" si="12"/>
        <v>27418.86</v>
      </c>
      <c r="J37" s="73">
        <f t="shared" si="12"/>
        <v>20202098.400000002</v>
      </c>
      <c r="K37" s="73">
        <f t="shared" si="12"/>
        <v>159967.75</v>
      </c>
      <c r="L37" s="73">
        <f>SUM(L6+L11+L12+L17+L18+L19+L20+L21+L22+L23+L24+L25+L26+L27+L5+L4)</f>
        <v>75383.53</v>
      </c>
      <c r="M37" s="73">
        <f t="shared" si="12"/>
        <v>19905315.7</v>
      </c>
      <c r="N37" s="73">
        <f t="shared" si="12"/>
        <v>9730</v>
      </c>
      <c r="O37" s="73">
        <f>SUM(O6+O11+O12+O17+O18+O19+O20+O21+O22+O23+O26+O27+O5+O4)</f>
        <v>20120765.39</v>
      </c>
      <c r="P37" s="73">
        <f aca="true" t="shared" si="13" ref="P37:V37">SUM(P6+P11+P12+P17+P18+P19+P20+P21+P22+P23+P26+P27+P5+P4)</f>
        <v>236529.25999999998</v>
      </c>
      <c r="Q37" s="73">
        <f t="shared" si="13"/>
        <v>19965875</v>
      </c>
      <c r="R37" s="73">
        <f t="shared" si="13"/>
        <v>7184.7</v>
      </c>
      <c r="S37" s="73">
        <f t="shared" si="13"/>
        <v>135699.03</v>
      </c>
      <c r="T37" s="73">
        <f t="shared" si="13"/>
        <v>19895040</v>
      </c>
      <c r="U37" s="73">
        <f t="shared" si="13"/>
        <v>0</v>
      </c>
      <c r="V37" s="73">
        <f t="shared" si="13"/>
        <v>0</v>
      </c>
      <c r="W37" s="73">
        <f>SUM(B37:V37)</f>
        <v>161322802.32000002</v>
      </c>
      <c r="X37" s="73">
        <f>SUM(X6+X11+X12+X17+X18+X19+X20+X21+X22+X23+X26+X27+X5+X4)</f>
        <v>184460700</v>
      </c>
      <c r="Y37" s="74">
        <f>SUM(W37-X37)</f>
        <v>-23137897.679999977</v>
      </c>
      <c r="Z37" s="74">
        <f>Y37*100/X37</f>
        <v>-12.54353782675658</v>
      </c>
    </row>
    <row r="38" spans="1:26" s="51" customFormat="1" ht="24" thickTop="1">
      <c r="A38" s="75"/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</row>
    <row r="39" spans="1:26" s="51" customFormat="1" ht="23.25">
      <c r="A39" s="114"/>
      <c r="B39" s="114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</row>
  </sheetData>
  <sheetProtection/>
  <mergeCells count="3">
    <mergeCell ref="A1:J1"/>
    <mergeCell ref="A2:J2"/>
    <mergeCell ref="A39:B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</dc:creator>
  <cp:keywords/>
  <dc:description/>
  <cp:lastModifiedBy>EXC</cp:lastModifiedBy>
  <cp:lastPrinted>2014-09-01T09:32:18Z</cp:lastPrinted>
  <dcterms:created xsi:type="dcterms:W3CDTF">2011-06-13T02:02:48Z</dcterms:created>
  <dcterms:modified xsi:type="dcterms:W3CDTF">2014-09-10T08:56:58Z</dcterms:modified>
  <cp:category/>
  <cp:version/>
  <cp:contentType/>
  <cp:contentStatus/>
</cp:coreProperties>
</file>