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520" windowHeight="11835" tabRatio="680" activeTab="3"/>
  </bookViews>
  <sheets>
    <sheet name="รายได้ประจำวัน" sheetId="1" r:id="rId1"/>
    <sheet name="ต.ค.57" sheetId="2" r:id="rId2"/>
    <sheet name="พ.ย.57 " sheetId="3" r:id="rId3"/>
    <sheet name="ธ.ค.57" sheetId="4" r:id="rId4"/>
    <sheet name="ธ.ค.57 (2)" sheetId="5" r:id="rId5"/>
  </sheets>
  <definedNames>
    <definedName name="_xlnm.Print_Area" localSheetId="0">'รายได้ประจำวัน'!$A$1:$K$52</definedName>
  </definedNames>
  <calcPr fullCalcOnLoad="1"/>
</workbook>
</file>

<file path=xl/sharedStrings.xml><?xml version="1.0" encoding="utf-8"?>
<sst xmlns="http://schemas.openxmlformats.org/spreadsheetml/2006/main" count="312" uniqueCount="151">
  <si>
    <t>รายการภาษี</t>
  </si>
  <si>
    <t>จัดเก็บได้</t>
  </si>
  <si>
    <t>ชำระที่กรม</t>
  </si>
  <si>
    <t>รวมตั้งแต่ต้นเดือน</t>
  </si>
  <si>
    <t>เป้าหมายของเดือน</t>
  </si>
  <si>
    <t>ผลต่าง</t>
  </si>
  <si>
    <t>ร้อยละ</t>
  </si>
  <si>
    <t>รวมตั้งแต่ต้นปี</t>
  </si>
  <si>
    <t>เป้าหมายของปี</t>
  </si>
  <si>
    <t xml:space="preserve">  ก.ภาษีสุราในประเทศ</t>
  </si>
  <si>
    <t>1.  ภาษีสุรา</t>
  </si>
  <si>
    <t>3.  ภาษียาสูบ</t>
  </si>
  <si>
    <t>4.  ไพ่และเงินผลประโยชน์</t>
  </si>
  <si>
    <t>5.  ภาษีน้ำมันฯ</t>
  </si>
  <si>
    <t xml:space="preserve">  ก. ภาษีน้ำมันในประเทศ</t>
  </si>
  <si>
    <t xml:space="preserve">  ข. ภาษีน้ำมันนำเข้า</t>
  </si>
  <si>
    <t>6.  ภาษีเครื่องดื่ม</t>
  </si>
  <si>
    <t xml:space="preserve">  ก. ประเมินภาษี</t>
  </si>
  <si>
    <t xml:space="preserve">  ข. แสตมป์เครื่องดื่ม</t>
  </si>
  <si>
    <t xml:space="preserve">  ฃ. น้ำพื้ชผักผลไม้(ไม่ผ่านเกณฑ์)</t>
  </si>
  <si>
    <t xml:space="preserve">  ฅ. ภาษีเครื่องขายเครื่องดื่ม</t>
  </si>
  <si>
    <t xml:space="preserve">  ฆ. ภาษีเครื่องดื่มนำเข้า</t>
  </si>
  <si>
    <t>7.  ภาษีเครื่องไฟฟฟ้า</t>
  </si>
  <si>
    <t>8.  ภาษีรถยนต์</t>
  </si>
  <si>
    <t xml:space="preserve">  ก. ภาษีรถยนต์ในประเทศ</t>
  </si>
  <si>
    <t>9.  ภาษีเครื่องหอม</t>
  </si>
  <si>
    <t>10.  ภาษีเรือ</t>
  </si>
  <si>
    <t>11.  ภาษีสนามกอล์ฟ</t>
  </si>
  <si>
    <t>12.  ภาษีอาบน้ำ  อบและนวด</t>
  </si>
  <si>
    <t>13.  ภาษีไนท์คลับ และดิสโกเธค</t>
  </si>
  <si>
    <t>14.  ภาษีกิจการโทรคมนาคม</t>
  </si>
  <si>
    <t>15.  ภาษีรถจักรยานยนต์</t>
  </si>
  <si>
    <t xml:space="preserve">  ก. ภาษีรถจักรยานยนต์ในประเทศ</t>
  </si>
  <si>
    <t xml:space="preserve">  ข. ภาษีรถจักยานยนต์นำเข้า</t>
  </si>
  <si>
    <t>16.  ภาษีแบตเตอรี่</t>
  </si>
  <si>
    <t xml:space="preserve">  ข. ภาษีแบตเตอรี่นำเข้า</t>
  </si>
  <si>
    <t xml:space="preserve">  ก. ภาษีแบตเตอรี่ในประเทศ</t>
  </si>
  <si>
    <t>17. ภาษีเครื่องแก้ว</t>
  </si>
  <si>
    <t>2.  ภาษีเบียร์</t>
  </si>
  <si>
    <t xml:space="preserve">  ค. ภาษีจุกจีบจดทะเบียน</t>
  </si>
  <si>
    <t>รวมทั้งสิ้น</t>
  </si>
  <si>
    <t xml:space="preserve">  ข.ภาษีสุรากลั่นชุมชน</t>
  </si>
  <si>
    <t>ก.  ใบอนุญาต</t>
  </si>
  <si>
    <t xml:space="preserve">     -  สุรา</t>
  </si>
  <si>
    <t xml:space="preserve">     -  ยาสูบ</t>
  </si>
  <si>
    <t xml:space="preserve">     -  ไพ่</t>
  </si>
  <si>
    <t>ข.  เบ็ดเตล็ดอื่น ใบขน ขายทอดตลาด ฯลฯ</t>
  </si>
  <si>
    <t>ค.  ค่าปรับส่งคลัง</t>
  </si>
  <si>
    <t xml:space="preserve">     -  พ.ร.บ. 27</t>
  </si>
  <si>
    <t xml:space="preserve">  ค.ภาษีสุราแช่พื้นเมือง</t>
  </si>
  <si>
    <t>รายงานผลการจัดเก็บรายได้ภาษีสรรพสามิตพื้นที่บุรีรัมย์</t>
  </si>
  <si>
    <t>สรุปข้อมูลประจำวัน</t>
  </si>
  <si>
    <t>18. รายได้เบ็ดเตล็ด</t>
  </si>
  <si>
    <t>หน่วย : บาท</t>
  </si>
  <si>
    <t>ประเภทรายได้ภาษี</t>
  </si>
  <si>
    <t>รวม</t>
  </si>
  <si>
    <t>เป้าหมาย</t>
  </si>
  <si>
    <t>สูง/ต่ำกว่าเป้าหมาย</t>
  </si>
  <si>
    <t>1. น้ำมันและผลิตภัณฑ์น้ำมัน</t>
  </si>
  <si>
    <t>2. ยาสูบ (แสตมป์ยาเส้น)</t>
  </si>
  <si>
    <t>3. สุรา</t>
  </si>
  <si>
    <t xml:space="preserve">   ก. สุรากลั่นโรงใหญ่</t>
  </si>
  <si>
    <t xml:space="preserve">   ข. สุรากลั่นชุมชน</t>
  </si>
  <si>
    <t xml:space="preserve">   ค. สุราแช่พื้นเมือง-ผลไม้</t>
  </si>
  <si>
    <t xml:space="preserve">   ง. ไวน์</t>
  </si>
  <si>
    <t>4. รถยนต์</t>
  </si>
  <si>
    <t>5. เครื่องดื่ม</t>
  </si>
  <si>
    <t xml:space="preserve">   ก. แสตมป์เครื่องดื่ม</t>
  </si>
  <si>
    <t xml:space="preserve">   ข. จุกจีบจดทะเบียน</t>
  </si>
  <si>
    <t xml:space="preserve">   ค. เครื่องขายเครื่องดื่ม (รวมชำระที่อื่น)</t>
  </si>
  <si>
    <t xml:space="preserve">   ง. น้ำผลไม้ น้ำพืช น้ำผัก</t>
  </si>
  <si>
    <t xml:space="preserve">6. เครื่องไฟฟ้า </t>
  </si>
  <si>
    <t>7. รถจักรยานยนต์</t>
  </si>
  <si>
    <t>8. แบตเตอรี่</t>
  </si>
  <si>
    <t>9. สนามม้า</t>
  </si>
  <si>
    <t>10. สนามกอล์ฟ</t>
  </si>
  <si>
    <t>11. ผลิตภัณฑ์เครื่องหอมฯ</t>
  </si>
  <si>
    <t>12. ไนท์คลับและดิสโก้เธค</t>
  </si>
  <si>
    <t>13. สถานอาบน้ำหรืออบตัวและนวด</t>
  </si>
  <si>
    <t>14. รายได้เบ็ดเตล็ด</t>
  </si>
  <si>
    <t xml:space="preserve">   ก. ใบอนุญาต</t>
  </si>
  <si>
    <t xml:space="preserve">       - สุรา</t>
  </si>
  <si>
    <t xml:space="preserve">       - ยาสูบ</t>
  </si>
  <si>
    <t xml:space="preserve">       - ไพ่</t>
  </si>
  <si>
    <t xml:space="preserve">   ข. เบ็ดเตล็ดอื่น ใบขน ขายทอดตลาด ฯลฯ</t>
  </si>
  <si>
    <t xml:space="preserve">   ค. ค่าปรับส่งคลัง</t>
  </si>
  <si>
    <t xml:space="preserve">       - พ.ร.บ. 27</t>
  </si>
  <si>
    <t xml:space="preserve">   30 ต.ค. 56</t>
  </si>
  <si>
    <t xml:space="preserve">  ข. ภาษีรถยนต์ดัดแปลง</t>
  </si>
  <si>
    <t xml:space="preserve">      ค.1 เบี้ยปรับเงินเพิ่ม</t>
  </si>
  <si>
    <t xml:space="preserve">    13.2 เงินเพิ่ม</t>
  </si>
  <si>
    <t xml:space="preserve">    13.1 ค่าเบี้ยปรับ</t>
  </si>
  <si>
    <t xml:space="preserve">   1 ต.ค. 57</t>
  </si>
  <si>
    <t xml:space="preserve">   2 ต.ค. 57</t>
  </si>
  <si>
    <t xml:space="preserve">   3 ต.ค. 57</t>
  </si>
  <si>
    <t xml:space="preserve">   6 ต.ค. 57</t>
  </si>
  <si>
    <t xml:space="preserve">   7 ต.ค. 57</t>
  </si>
  <si>
    <t xml:space="preserve">   8 ต.ค. 57</t>
  </si>
  <si>
    <t xml:space="preserve">   9 ต.ค. 57</t>
  </si>
  <si>
    <t xml:space="preserve">   10 ต.ค. 57</t>
  </si>
  <si>
    <t xml:space="preserve">   13 ต.ค. 57</t>
  </si>
  <si>
    <t xml:space="preserve">   14 ต.ค. 57</t>
  </si>
  <si>
    <t xml:space="preserve">   15 ต.ค. 57</t>
  </si>
  <si>
    <t xml:space="preserve">   16 ต.ค. 57</t>
  </si>
  <si>
    <t xml:space="preserve">   17 ต.ค. 57</t>
  </si>
  <si>
    <t xml:space="preserve">   20 ต.ค. 57</t>
  </si>
  <si>
    <t xml:space="preserve">   21 ต.ค. 57</t>
  </si>
  <si>
    <t xml:space="preserve">   22 ต.ค. 57</t>
  </si>
  <si>
    <t xml:space="preserve">   24 ต.ค. 57</t>
  </si>
  <si>
    <t xml:space="preserve">   27 ต.ค. 57</t>
  </si>
  <si>
    <t xml:space="preserve">   28 ต.ค. 57</t>
  </si>
  <si>
    <t xml:space="preserve">   29 ต.ค. 57</t>
  </si>
  <si>
    <t xml:space="preserve">   31 ต.ค. 56</t>
  </si>
  <si>
    <t>ประจำเดือน  ตุลาคม  2557</t>
  </si>
  <si>
    <t xml:space="preserve">   3 พ.ย. 57</t>
  </si>
  <si>
    <t xml:space="preserve">   4 พ.ย. 57</t>
  </si>
  <si>
    <t xml:space="preserve">   5 พ.ย. 57</t>
  </si>
  <si>
    <t xml:space="preserve">   6 พ.ย. 57</t>
  </si>
  <si>
    <t xml:space="preserve">   7 พ.ย. 57</t>
  </si>
  <si>
    <t xml:space="preserve">   10 พ.ย. 57</t>
  </si>
  <si>
    <t xml:space="preserve">   11 พ.ย. 57</t>
  </si>
  <si>
    <t xml:space="preserve">   12 พ.ย. 57</t>
  </si>
  <si>
    <t xml:space="preserve">   13 พ.ย. 57</t>
  </si>
  <si>
    <t xml:space="preserve">   14 พ.ย. 57</t>
  </si>
  <si>
    <t xml:space="preserve">   17 พ.ย. 57</t>
  </si>
  <si>
    <t xml:space="preserve">   18 พ.ย. 57</t>
  </si>
  <si>
    <t xml:space="preserve">   19 พ.ย. 57</t>
  </si>
  <si>
    <t xml:space="preserve">   20 พ.ย. 57</t>
  </si>
  <si>
    <t xml:space="preserve">   21 พ.ย. 57</t>
  </si>
  <si>
    <t xml:space="preserve">   24 พ.ย. 57</t>
  </si>
  <si>
    <t xml:space="preserve">   25 พ.ย. 57</t>
  </si>
  <si>
    <t xml:space="preserve">   26 พ.ย. 57</t>
  </si>
  <si>
    <t xml:space="preserve">   27 พ.ย. 57</t>
  </si>
  <si>
    <t xml:space="preserve">   28 พ.ย. 57</t>
  </si>
  <si>
    <t>ประจำเดือน  พฤศจิกายน  2557</t>
  </si>
  <si>
    <t>ประจำเดือน  ธันวาคม  2557</t>
  </si>
  <si>
    <t xml:space="preserve">   1 ธ.ค. 57</t>
  </si>
  <si>
    <t xml:space="preserve">   2 ธ.ค. 57</t>
  </si>
  <si>
    <t xml:space="preserve">   3 ธ.ค. 57</t>
  </si>
  <si>
    <t xml:space="preserve">   4 ธ.ค. 57</t>
  </si>
  <si>
    <t xml:space="preserve">   8 ธ.ค. 57</t>
  </si>
  <si>
    <t xml:space="preserve">   9 ธ.ค. 57</t>
  </si>
  <si>
    <t xml:space="preserve">   11 ธ.ค. 57</t>
  </si>
  <si>
    <t xml:space="preserve">   12 ธ.ค. 57</t>
  </si>
  <si>
    <t xml:space="preserve">   15 ธ.ค. 57</t>
  </si>
  <si>
    <t xml:space="preserve">   16 ธ.ค. 57</t>
  </si>
  <si>
    <t xml:space="preserve">   17 ธ.ค. 57</t>
  </si>
  <si>
    <t xml:space="preserve">   18 ธ.ค. 57</t>
  </si>
  <si>
    <t xml:space="preserve">   19 ธ.ค. 57</t>
  </si>
  <si>
    <t xml:space="preserve">   22 ธ.ค. 57</t>
  </si>
  <si>
    <t>ประจำวันที่   12  ธันวาคม  2557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</si>
</sst>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0"/>
      <name val="TH SarabunPSK"/>
      <family val="2"/>
    </font>
    <font>
      <sz val="10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6"/>
      <name val="EucrosiaUPC"/>
      <family val="1"/>
    </font>
    <font>
      <b/>
      <sz val="14"/>
      <name val="TH SarabunPSK"/>
      <family val="2"/>
    </font>
    <font>
      <b/>
      <sz val="14"/>
      <name val="EucrosiaUPC"/>
      <family val="1"/>
    </font>
    <font>
      <sz val="15"/>
      <name val="TH SarabunPSK"/>
      <family val="2"/>
    </font>
    <font>
      <sz val="14"/>
      <name val="TH SarabunPSK"/>
      <family val="2"/>
    </font>
    <font>
      <sz val="14"/>
      <name val="Eucrosi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6"/>
      <color indexed="10"/>
      <name val="TH SarabunPSK"/>
      <family val="2"/>
    </font>
    <font>
      <sz val="15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5"/>
      <color indexed="12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rgb="FFFF0000"/>
      <name val="TH SarabunPSK"/>
      <family val="2"/>
    </font>
    <font>
      <sz val="15"/>
      <color rgb="FF0000FF"/>
      <name val="TH SarabunPSK"/>
      <family val="2"/>
    </font>
    <font>
      <b/>
      <sz val="16"/>
      <color rgb="FF0000FF"/>
      <name val="TH SarabunPSK"/>
      <family val="2"/>
    </font>
    <font>
      <b/>
      <sz val="15"/>
      <color rgb="FF0000FF"/>
      <name val="TH SarabunPSK"/>
      <family val="2"/>
    </font>
    <font>
      <b/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53" fillId="0" borderId="0" xfId="0" applyFont="1" applyAlignment="1">
      <alignment/>
    </xf>
    <xf numFmtId="43" fontId="53" fillId="0" borderId="0" xfId="33" applyFont="1" applyAlignment="1">
      <alignment/>
    </xf>
    <xf numFmtId="43" fontId="54" fillId="0" borderId="10" xfId="33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43" fontId="55" fillId="0" borderId="10" xfId="33" applyFont="1" applyBorder="1" applyAlignment="1">
      <alignment/>
    </xf>
    <xf numFmtId="4" fontId="55" fillId="0" borderId="10" xfId="0" applyNumberFormat="1" applyFont="1" applyBorder="1" applyAlignment="1">
      <alignment/>
    </xf>
    <xf numFmtId="2" fontId="55" fillId="0" borderId="10" xfId="0" applyNumberFormat="1" applyFont="1" applyBorder="1" applyAlignment="1">
      <alignment/>
    </xf>
    <xf numFmtId="43" fontId="56" fillId="0" borderId="12" xfId="33" applyFont="1" applyBorder="1" applyAlignment="1">
      <alignment horizontal="center"/>
    </xf>
    <xf numFmtId="43" fontId="56" fillId="0" borderId="12" xfId="33" applyFont="1" applyBorder="1" applyAlignment="1">
      <alignment/>
    </xf>
    <xf numFmtId="43" fontId="55" fillId="0" borderId="12" xfId="33" applyFont="1" applyBorder="1" applyAlignment="1">
      <alignment/>
    </xf>
    <xf numFmtId="43" fontId="56" fillId="0" borderId="12" xfId="33" applyFont="1" applyBorder="1" applyAlignment="1">
      <alignment horizontal="right"/>
    </xf>
    <xf numFmtId="4" fontId="56" fillId="0" borderId="12" xfId="0" applyNumberFormat="1" applyFont="1" applyBorder="1" applyAlignment="1">
      <alignment/>
    </xf>
    <xf numFmtId="2" fontId="56" fillId="0" borderId="12" xfId="0" applyNumberFormat="1" applyFont="1" applyBorder="1" applyAlignment="1">
      <alignment/>
    </xf>
    <xf numFmtId="43" fontId="56" fillId="0" borderId="13" xfId="33" applyFont="1" applyBorder="1" applyAlignment="1">
      <alignment horizontal="center"/>
    </xf>
    <xf numFmtId="43" fontId="56" fillId="0" borderId="13" xfId="33" applyFont="1" applyBorder="1" applyAlignment="1">
      <alignment/>
    </xf>
    <xf numFmtId="43" fontId="55" fillId="0" borderId="13" xfId="33" applyFont="1" applyBorder="1" applyAlignment="1">
      <alignment/>
    </xf>
    <xf numFmtId="4" fontId="56" fillId="0" borderId="13" xfId="0" applyNumberFormat="1" applyFont="1" applyBorder="1" applyAlignment="1">
      <alignment/>
    </xf>
    <xf numFmtId="2" fontId="56" fillId="0" borderId="13" xfId="0" applyNumberFormat="1" applyFont="1" applyBorder="1" applyAlignment="1">
      <alignment/>
    </xf>
    <xf numFmtId="43" fontId="56" fillId="0" borderId="14" xfId="33" applyFont="1" applyBorder="1" applyAlignment="1">
      <alignment horizontal="center"/>
    </xf>
    <xf numFmtId="43" fontId="55" fillId="0" borderId="14" xfId="33" applyFont="1" applyBorder="1" applyAlignment="1">
      <alignment/>
    </xf>
    <xf numFmtId="43" fontId="56" fillId="0" borderId="14" xfId="33" applyFont="1" applyBorder="1" applyAlignment="1">
      <alignment/>
    </xf>
    <xf numFmtId="4" fontId="56" fillId="0" borderId="14" xfId="0" applyNumberFormat="1" applyFont="1" applyBorder="1" applyAlignment="1">
      <alignment/>
    </xf>
    <xf numFmtId="2" fontId="56" fillId="0" borderId="14" xfId="0" applyNumberFormat="1" applyFont="1" applyBorder="1" applyAlignment="1">
      <alignment/>
    </xf>
    <xf numFmtId="43" fontId="55" fillId="0" borderId="10" xfId="33" applyFont="1" applyBorder="1" applyAlignment="1">
      <alignment horizontal="center"/>
    </xf>
    <xf numFmtId="43" fontId="56" fillId="0" borderId="10" xfId="33" applyFont="1" applyBorder="1" applyAlignment="1">
      <alignment/>
    </xf>
    <xf numFmtId="4" fontId="56" fillId="0" borderId="10" xfId="0" applyNumberFormat="1" applyFont="1" applyBorder="1" applyAlignment="1">
      <alignment/>
    </xf>
    <xf numFmtId="2" fontId="56" fillId="0" borderId="10" xfId="0" applyNumberFormat="1" applyFont="1" applyBorder="1" applyAlignment="1">
      <alignment/>
    </xf>
    <xf numFmtId="43" fontId="55" fillId="0" borderId="11" xfId="33" applyFont="1" applyBorder="1" applyAlignment="1">
      <alignment/>
    </xf>
    <xf numFmtId="4" fontId="55" fillId="0" borderId="11" xfId="0" applyNumberFormat="1" applyFont="1" applyBorder="1" applyAlignment="1">
      <alignment/>
    </xf>
    <xf numFmtId="2" fontId="55" fillId="0" borderId="11" xfId="0" applyNumberFormat="1" applyFont="1" applyBorder="1" applyAlignment="1">
      <alignment/>
    </xf>
    <xf numFmtId="0" fontId="57" fillId="0" borderId="0" xfId="0" applyFont="1" applyAlignment="1">
      <alignment/>
    </xf>
    <xf numFmtId="43" fontId="57" fillId="0" borderId="0" xfId="33" applyFont="1" applyAlignment="1">
      <alignment/>
    </xf>
    <xf numFmtId="43" fontId="56" fillId="0" borderId="15" xfId="33" applyFont="1" applyBorder="1" applyAlignment="1">
      <alignment/>
    </xf>
    <xf numFmtId="43" fontId="56" fillId="0" borderId="15" xfId="33" applyFont="1" applyBorder="1" applyAlignment="1">
      <alignment horizontal="right"/>
    </xf>
    <xf numFmtId="43" fontId="56" fillId="0" borderId="10" xfId="33" applyFont="1" applyBorder="1" applyAlignment="1">
      <alignment horizontal="right"/>
    </xf>
    <xf numFmtId="43" fontId="55" fillId="0" borderId="10" xfId="33" applyFont="1" applyBorder="1" applyAlignment="1">
      <alignment horizontal="right"/>
    </xf>
    <xf numFmtId="43" fontId="55" fillId="0" borderId="11" xfId="33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17" fontId="5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43" fontId="7" fillId="0" borderId="15" xfId="33" applyFont="1" applyBorder="1" applyAlignment="1">
      <alignment/>
    </xf>
    <xf numFmtId="43" fontId="8" fillId="0" borderId="10" xfId="33" applyFont="1" applyBorder="1" applyAlignment="1">
      <alignment/>
    </xf>
    <xf numFmtId="0" fontId="9" fillId="0" borderId="0" xfId="0" applyFont="1" applyAlignment="1">
      <alignment/>
    </xf>
    <xf numFmtId="0" fontId="7" fillId="0" borderId="15" xfId="0" applyFont="1" applyBorder="1" applyAlignment="1">
      <alignment/>
    </xf>
    <xf numFmtId="43" fontId="7" fillId="0" borderId="10" xfId="33" applyFont="1" applyBorder="1" applyAlignment="1">
      <alignment/>
    </xf>
    <xf numFmtId="43" fontId="7" fillId="0" borderId="10" xfId="33" applyNumberFormat="1" applyFont="1" applyBorder="1" applyAlignment="1">
      <alignment/>
    </xf>
    <xf numFmtId="0" fontId="10" fillId="0" borderId="12" xfId="0" applyFont="1" applyBorder="1" applyAlignment="1">
      <alignment/>
    </xf>
    <xf numFmtId="43" fontId="10" fillId="0" borderId="12" xfId="33" applyFont="1" applyBorder="1" applyAlignment="1">
      <alignment/>
    </xf>
    <xf numFmtId="43" fontId="10" fillId="0" borderId="15" xfId="33" applyFont="1" applyBorder="1" applyAlignment="1">
      <alignment/>
    </xf>
    <xf numFmtId="43" fontId="7" fillId="0" borderId="16" xfId="33" applyFont="1" applyBorder="1" applyAlignment="1">
      <alignment/>
    </xf>
    <xf numFmtId="43" fontId="11" fillId="0" borderId="12" xfId="33" applyFont="1" applyBorder="1" applyAlignment="1">
      <alignment/>
    </xf>
    <xf numFmtId="0" fontId="10" fillId="0" borderId="13" xfId="0" applyFont="1" applyBorder="1" applyAlignment="1">
      <alignment/>
    </xf>
    <xf numFmtId="43" fontId="10" fillId="0" borderId="13" xfId="33" applyFont="1" applyBorder="1" applyAlignment="1">
      <alignment/>
    </xf>
    <xf numFmtId="43" fontId="7" fillId="0" borderId="13" xfId="33" applyFont="1" applyBorder="1" applyAlignment="1">
      <alignment/>
    </xf>
    <xf numFmtId="0" fontId="10" fillId="0" borderId="17" xfId="0" applyFont="1" applyBorder="1" applyAlignment="1">
      <alignment/>
    </xf>
    <xf numFmtId="43" fontId="7" fillId="0" borderId="18" xfId="33" applyFont="1" applyBorder="1" applyAlignment="1">
      <alignment/>
    </xf>
    <xf numFmtId="43" fontId="11" fillId="0" borderId="15" xfId="33" applyFont="1" applyBorder="1" applyAlignment="1">
      <alignment/>
    </xf>
    <xf numFmtId="43" fontId="11" fillId="0" borderId="10" xfId="33" applyFont="1" applyBorder="1" applyAlignment="1">
      <alignment/>
    </xf>
    <xf numFmtId="0" fontId="10" fillId="0" borderId="14" xfId="0" applyFont="1" applyBorder="1" applyAlignment="1">
      <alignment/>
    </xf>
    <xf numFmtId="43" fontId="10" fillId="0" borderId="17" xfId="33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8" xfId="0" applyFont="1" applyBorder="1" applyAlignment="1">
      <alignment/>
    </xf>
    <xf numFmtId="0" fontId="7" fillId="0" borderId="11" xfId="0" applyFont="1" applyBorder="1" applyAlignment="1">
      <alignment horizontal="center"/>
    </xf>
    <xf numFmtId="43" fontId="7" fillId="0" borderId="11" xfId="33" applyFont="1" applyBorder="1" applyAlignment="1">
      <alignment/>
    </xf>
    <xf numFmtId="43" fontId="8" fillId="0" borderId="11" xfId="33" applyFont="1" applyBorder="1" applyAlignment="1">
      <alignment/>
    </xf>
    <xf numFmtId="0" fontId="7" fillId="0" borderId="19" xfId="0" applyFont="1" applyBorder="1" applyAlignment="1">
      <alignment horizontal="center"/>
    </xf>
    <xf numFmtId="43" fontId="7" fillId="0" borderId="19" xfId="33" applyFont="1" applyBorder="1" applyAlignment="1">
      <alignment/>
    </xf>
    <xf numFmtId="43" fontId="7" fillId="0" borderId="0" xfId="33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43" fontId="9" fillId="0" borderId="13" xfId="33" applyFont="1" applyBorder="1" applyAlignment="1">
      <alignment/>
    </xf>
    <xf numFmtId="43" fontId="9" fillId="0" borderId="12" xfId="33" applyFont="1" applyBorder="1" applyAlignment="1">
      <alignment/>
    </xf>
    <xf numFmtId="43" fontId="53" fillId="0" borderId="0" xfId="0" applyNumberFormat="1" applyFont="1" applyAlignment="1">
      <alignment/>
    </xf>
    <xf numFmtId="43" fontId="58" fillId="0" borderId="12" xfId="33" applyFont="1" applyBorder="1" applyAlignment="1">
      <alignment/>
    </xf>
    <xf numFmtId="43" fontId="59" fillId="0" borderId="10" xfId="33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43" fontId="60" fillId="0" borderId="10" xfId="33" applyFont="1" applyBorder="1" applyAlignment="1">
      <alignment/>
    </xf>
    <xf numFmtId="43" fontId="58" fillId="0" borderId="13" xfId="33" applyFont="1" applyBorder="1" applyAlignment="1">
      <alignment/>
    </xf>
    <xf numFmtId="43" fontId="58" fillId="0" borderId="14" xfId="33" applyFont="1" applyBorder="1" applyAlignment="1">
      <alignment horizontal="right"/>
    </xf>
    <xf numFmtId="43" fontId="58" fillId="0" borderId="14" xfId="33" applyFont="1" applyBorder="1" applyAlignment="1">
      <alignment horizontal="center"/>
    </xf>
    <xf numFmtId="43" fontId="60" fillId="0" borderId="10" xfId="33" applyFont="1" applyBorder="1" applyAlignment="1">
      <alignment horizontal="center"/>
    </xf>
    <xf numFmtId="43" fontId="58" fillId="0" borderId="12" xfId="33" applyFont="1" applyBorder="1" applyAlignment="1">
      <alignment horizontal="center"/>
    </xf>
    <xf numFmtId="43" fontId="58" fillId="0" borderId="13" xfId="33" applyFont="1" applyBorder="1" applyAlignment="1">
      <alignment horizontal="center"/>
    </xf>
    <xf numFmtId="43" fontId="58" fillId="0" borderId="10" xfId="33" applyFont="1" applyBorder="1" applyAlignment="1">
      <alignment/>
    </xf>
    <xf numFmtId="43" fontId="58" fillId="0" borderId="14" xfId="33" applyFont="1" applyBorder="1" applyAlignment="1">
      <alignment/>
    </xf>
    <xf numFmtId="43" fontId="60" fillId="0" borderId="11" xfId="33" applyFont="1" applyBorder="1" applyAlignment="1">
      <alignment/>
    </xf>
    <xf numFmtId="0" fontId="7" fillId="0" borderId="17" xfId="0" applyFont="1" applyBorder="1" applyAlignment="1">
      <alignment/>
    </xf>
    <xf numFmtId="0" fontId="61" fillId="0" borderId="0" xfId="0" applyFont="1" applyAlignment="1">
      <alignment horizontal="center"/>
    </xf>
    <xf numFmtId="14" fontId="61" fillId="0" borderId="0" xfId="0" applyNumberFormat="1" applyFont="1" applyAlignment="1">
      <alignment horizontal="center"/>
    </xf>
    <xf numFmtId="0" fontId="61" fillId="0" borderId="20" xfId="0" applyFont="1" applyBorder="1" applyAlignment="1">
      <alignment horizontal="center"/>
    </xf>
    <xf numFmtId="43" fontId="53" fillId="0" borderId="19" xfId="33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view="pageBreakPreview" zoomScale="82" zoomScaleSheetLayoutView="82" zoomScalePageLayoutView="0" workbookViewId="0" topLeftCell="A37">
      <selection activeCell="D28" sqref="D28"/>
    </sheetView>
  </sheetViews>
  <sheetFormatPr defaultColWidth="9.140625" defaultRowHeight="15"/>
  <cols>
    <col min="1" max="1" width="30.421875" style="1" customWidth="1"/>
    <col min="2" max="2" width="13.421875" style="1" customWidth="1"/>
    <col min="3" max="3" width="15.140625" style="1" customWidth="1"/>
    <col min="4" max="4" width="15.7109375" style="1" customWidth="1"/>
    <col min="5" max="5" width="16.7109375" style="1" customWidth="1"/>
    <col min="6" max="6" width="15.8515625" style="1" customWidth="1"/>
    <col min="7" max="7" width="12.00390625" style="1" customWidth="1"/>
    <col min="8" max="8" width="15.8515625" style="2" customWidth="1"/>
    <col min="9" max="9" width="16.8515625" style="2" customWidth="1"/>
    <col min="10" max="10" width="14.7109375" style="1" customWidth="1"/>
    <col min="11" max="11" width="8.421875" style="1" customWidth="1"/>
    <col min="12" max="12" width="16.421875" style="37" customWidth="1"/>
    <col min="13" max="13" width="16.7109375" style="36" customWidth="1"/>
    <col min="14" max="16384" width="9.00390625" style="1" customWidth="1"/>
  </cols>
  <sheetData>
    <row r="1" spans="1:12" ht="27.75">
      <c r="A1" s="97" t="s">
        <v>51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36"/>
    </row>
    <row r="2" spans="1:12" ht="27.75">
      <c r="A2" s="98" t="s">
        <v>50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36"/>
    </row>
    <row r="3" spans="1:12" ht="24" customHeight="1">
      <c r="A3" s="99" t="s">
        <v>150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36"/>
    </row>
    <row r="4" spans="1:13" ht="27.7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3" t="s">
        <v>7</v>
      </c>
      <c r="I4" s="3" t="s">
        <v>8</v>
      </c>
      <c r="J4" s="4" t="s">
        <v>5</v>
      </c>
      <c r="K4" s="4" t="s">
        <v>6</v>
      </c>
      <c r="L4" s="84" t="s">
        <v>7</v>
      </c>
      <c r="M4" s="85" t="s">
        <v>4</v>
      </c>
    </row>
    <row r="5" spans="1:13" ht="24">
      <c r="A5" s="6" t="s">
        <v>10</v>
      </c>
      <c r="B5" s="10">
        <f>SUM(B6:B8)</f>
        <v>107550.8</v>
      </c>
      <c r="C5" s="10">
        <f>SUM(C6:C8)</f>
        <v>24868800</v>
      </c>
      <c r="D5" s="10">
        <f>SUM(D6:D8)</f>
        <v>102091493.08</v>
      </c>
      <c r="E5" s="10">
        <f>SUM(E6:E8)</f>
        <v>186873000</v>
      </c>
      <c r="F5" s="10">
        <f>D5-E5</f>
        <v>-84781506.92</v>
      </c>
      <c r="G5" s="10">
        <f>F5*100/E5</f>
        <v>-45.36851600819808</v>
      </c>
      <c r="H5" s="10">
        <f>SUM(H6:H8)</f>
        <v>369918174.79</v>
      </c>
      <c r="I5" s="10">
        <f>SUM(I6:I8)</f>
        <v>675478000</v>
      </c>
      <c r="J5" s="11">
        <f>H5-I5</f>
        <v>-305559825.21</v>
      </c>
      <c r="K5" s="12">
        <f>J5*100/I5</f>
        <v>-45.23608840110262</v>
      </c>
      <c r="L5" s="86">
        <f>SUM(L6:L8)</f>
        <v>267826681.71</v>
      </c>
      <c r="M5" s="86">
        <f>SUM(M6:M8)</f>
        <v>488605000</v>
      </c>
    </row>
    <row r="6" spans="1:13" ht="24">
      <c r="A6" s="7" t="s">
        <v>9</v>
      </c>
      <c r="B6" s="13">
        <v>0</v>
      </c>
      <c r="C6" s="13">
        <v>24868800</v>
      </c>
      <c r="D6" s="13">
        <v>101283840</v>
      </c>
      <c r="E6" s="14">
        <v>185000000</v>
      </c>
      <c r="F6" s="14">
        <f aca="true" t="shared" si="0" ref="F6:F51">D6-E6</f>
        <v>-83716160</v>
      </c>
      <c r="G6" s="14">
        <f>F6*100/E6</f>
        <v>-45.251978378378375</v>
      </c>
      <c r="H6" s="38">
        <f aca="true" t="shared" si="1" ref="H6:H52">L6+D6</f>
        <v>365495700</v>
      </c>
      <c r="I6" s="16">
        <f>E6+M6</f>
        <v>670000000</v>
      </c>
      <c r="J6" s="17">
        <f>H6-I6</f>
        <v>-304504300</v>
      </c>
      <c r="K6" s="18">
        <f>J6*100/I6</f>
        <v>-45.44840298507463</v>
      </c>
      <c r="L6" s="83">
        <v>264211860</v>
      </c>
      <c r="M6" s="83">
        <v>485000000</v>
      </c>
    </row>
    <row r="7" spans="1:13" ht="24">
      <c r="A7" s="8" t="s">
        <v>41</v>
      </c>
      <c r="B7" s="80">
        <v>107550.8</v>
      </c>
      <c r="C7" s="19">
        <v>0</v>
      </c>
      <c r="D7" s="19">
        <v>803333.08</v>
      </c>
      <c r="E7" s="20">
        <v>1870000</v>
      </c>
      <c r="F7" s="20">
        <f t="shared" si="0"/>
        <v>-1066666.92</v>
      </c>
      <c r="G7" s="20">
        <f aca="true" t="shared" si="2" ref="G7:G51">F7*100/E7</f>
        <v>-57.041011764705885</v>
      </c>
      <c r="H7" s="38">
        <f t="shared" si="1"/>
        <v>4407786.79</v>
      </c>
      <c r="I7" s="16">
        <f aca="true" t="shared" si="3" ref="I7:I52">E7+M7</f>
        <v>5470000</v>
      </c>
      <c r="J7" s="22">
        <f aca="true" t="shared" si="4" ref="J7:J51">H7-I7</f>
        <v>-1062213.21</v>
      </c>
      <c r="K7" s="23">
        <f aca="true" t="shared" si="5" ref="K7:K52">J7*100/I7</f>
        <v>-19.4188886654479</v>
      </c>
      <c r="L7" s="87">
        <v>3604453.71</v>
      </c>
      <c r="M7" s="87">
        <v>3600000</v>
      </c>
    </row>
    <row r="8" spans="1:13" ht="24">
      <c r="A8" s="9" t="s">
        <v>49</v>
      </c>
      <c r="B8" s="24">
        <v>0</v>
      </c>
      <c r="C8" s="24">
        <v>0</v>
      </c>
      <c r="D8" s="19">
        <v>4320</v>
      </c>
      <c r="E8" s="24">
        <v>3000</v>
      </c>
      <c r="F8" s="26">
        <f>D8-E8</f>
        <v>1320</v>
      </c>
      <c r="G8" s="26">
        <f t="shared" si="2"/>
        <v>44</v>
      </c>
      <c r="H8" s="38">
        <f t="shared" si="1"/>
        <v>14688</v>
      </c>
      <c r="I8" s="39">
        <f t="shared" si="3"/>
        <v>8000</v>
      </c>
      <c r="J8" s="27">
        <f t="shared" si="4"/>
        <v>6688</v>
      </c>
      <c r="K8" s="28">
        <f t="shared" si="5"/>
        <v>83.6</v>
      </c>
      <c r="L8" s="88">
        <v>10368</v>
      </c>
      <c r="M8" s="89">
        <v>5000</v>
      </c>
    </row>
    <row r="9" spans="1:13" ht="24">
      <c r="A9" s="6" t="s">
        <v>38</v>
      </c>
      <c r="B9" s="29">
        <v>0</v>
      </c>
      <c r="C9" s="29">
        <v>0</v>
      </c>
      <c r="D9" s="29">
        <v>0</v>
      </c>
      <c r="E9" s="29">
        <v>0</v>
      </c>
      <c r="F9" s="30">
        <f t="shared" si="0"/>
        <v>0</v>
      </c>
      <c r="G9" s="10" t="e">
        <f t="shared" si="2"/>
        <v>#DIV/0!</v>
      </c>
      <c r="H9" s="10">
        <f t="shared" si="1"/>
        <v>0</v>
      </c>
      <c r="I9" s="41">
        <f t="shared" si="3"/>
        <v>0</v>
      </c>
      <c r="J9" s="11">
        <f t="shared" si="4"/>
        <v>0</v>
      </c>
      <c r="K9" s="12" t="e">
        <f t="shared" si="5"/>
        <v>#DIV/0!</v>
      </c>
      <c r="L9" s="90">
        <v>0</v>
      </c>
      <c r="M9" s="90">
        <v>0</v>
      </c>
    </row>
    <row r="10" spans="1:13" ht="24">
      <c r="A10" s="6" t="s">
        <v>11</v>
      </c>
      <c r="B10" s="29">
        <v>0</v>
      </c>
      <c r="C10" s="29">
        <v>0</v>
      </c>
      <c r="D10" s="29">
        <v>0</v>
      </c>
      <c r="E10" s="29">
        <v>0</v>
      </c>
      <c r="F10" s="10">
        <f t="shared" si="0"/>
        <v>0</v>
      </c>
      <c r="G10" s="10" t="e">
        <f>F10*100/E10</f>
        <v>#DIV/0!</v>
      </c>
      <c r="H10" s="10">
        <f t="shared" si="1"/>
        <v>400</v>
      </c>
      <c r="I10" s="41">
        <f t="shared" si="3"/>
        <v>0</v>
      </c>
      <c r="J10" s="11">
        <f t="shared" si="4"/>
        <v>400</v>
      </c>
      <c r="K10" s="12" t="e">
        <f t="shared" si="5"/>
        <v>#DIV/0!</v>
      </c>
      <c r="L10" s="90">
        <v>400</v>
      </c>
      <c r="M10" s="90">
        <v>0</v>
      </c>
    </row>
    <row r="11" spans="1:13" ht="24">
      <c r="A11" s="6" t="s">
        <v>12</v>
      </c>
      <c r="B11" s="29">
        <v>0</v>
      </c>
      <c r="C11" s="29">
        <v>0</v>
      </c>
      <c r="D11" s="29">
        <v>0</v>
      </c>
      <c r="E11" s="29">
        <v>0</v>
      </c>
      <c r="F11" s="10">
        <f t="shared" si="0"/>
        <v>0</v>
      </c>
      <c r="G11" s="10" t="e">
        <f t="shared" si="2"/>
        <v>#DIV/0!</v>
      </c>
      <c r="H11" s="10">
        <f t="shared" si="1"/>
        <v>0</v>
      </c>
      <c r="I11" s="41">
        <f t="shared" si="3"/>
        <v>0</v>
      </c>
      <c r="J11" s="11">
        <f t="shared" si="4"/>
        <v>0</v>
      </c>
      <c r="K11" s="12" t="e">
        <f t="shared" si="5"/>
        <v>#DIV/0!</v>
      </c>
      <c r="L11" s="90">
        <v>0</v>
      </c>
      <c r="M11" s="90">
        <v>0</v>
      </c>
    </row>
    <row r="12" spans="1:13" ht="24">
      <c r="A12" s="6" t="s">
        <v>13</v>
      </c>
      <c r="B12" s="10">
        <f>SUM(B13:B14)</f>
        <v>0</v>
      </c>
      <c r="C12" s="10">
        <f>SUM(C13:C14)</f>
        <v>0</v>
      </c>
      <c r="D12" s="10">
        <f>SUM(D13:D14)</f>
        <v>0</v>
      </c>
      <c r="E12" s="10">
        <f>SUM(E13:E14)</f>
        <v>0</v>
      </c>
      <c r="F12" s="10">
        <f t="shared" si="0"/>
        <v>0</v>
      </c>
      <c r="G12" s="10" t="e">
        <f t="shared" si="2"/>
        <v>#DIV/0!</v>
      </c>
      <c r="H12" s="10">
        <f t="shared" si="1"/>
        <v>0</v>
      </c>
      <c r="I12" s="41">
        <f t="shared" si="3"/>
        <v>0</v>
      </c>
      <c r="J12" s="11">
        <f t="shared" si="4"/>
        <v>0</v>
      </c>
      <c r="K12" s="12" t="e">
        <f t="shared" si="5"/>
        <v>#DIV/0!</v>
      </c>
      <c r="L12" s="86">
        <v>0</v>
      </c>
      <c r="M12" s="86">
        <f>SUM(M13:M14)</f>
        <v>0</v>
      </c>
    </row>
    <row r="13" spans="1:13" ht="24">
      <c r="A13" s="7" t="s">
        <v>14</v>
      </c>
      <c r="B13" s="13">
        <v>0</v>
      </c>
      <c r="C13" s="13">
        <v>0</v>
      </c>
      <c r="D13" s="14">
        <v>0</v>
      </c>
      <c r="E13" s="14">
        <v>0</v>
      </c>
      <c r="F13" s="14">
        <f t="shared" si="0"/>
        <v>0</v>
      </c>
      <c r="G13" s="14" t="e">
        <f t="shared" si="2"/>
        <v>#DIV/0!</v>
      </c>
      <c r="H13" s="14">
        <f t="shared" si="1"/>
        <v>0</v>
      </c>
      <c r="I13" s="16">
        <f t="shared" si="3"/>
        <v>0</v>
      </c>
      <c r="J13" s="17">
        <f t="shared" si="4"/>
        <v>0</v>
      </c>
      <c r="K13" s="18" t="e">
        <f t="shared" si="5"/>
        <v>#DIV/0!</v>
      </c>
      <c r="L13" s="83">
        <v>0</v>
      </c>
      <c r="M13" s="83">
        <v>0</v>
      </c>
    </row>
    <row r="14" spans="1:13" ht="24">
      <c r="A14" s="9" t="s">
        <v>15</v>
      </c>
      <c r="B14" s="24">
        <v>0</v>
      </c>
      <c r="C14" s="24">
        <v>0</v>
      </c>
      <c r="D14" s="24">
        <v>0</v>
      </c>
      <c r="E14" s="24">
        <v>0</v>
      </c>
      <c r="F14" s="25">
        <f t="shared" si="0"/>
        <v>0</v>
      </c>
      <c r="G14" s="26" t="e">
        <f t="shared" si="2"/>
        <v>#DIV/0!</v>
      </c>
      <c r="H14" s="38">
        <f t="shared" si="1"/>
        <v>0</v>
      </c>
      <c r="I14" s="39">
        <f t="shared" si="3"/>
        <v>0</v>
      </c>
      <c r="J14" s="27">
        <f t="shared" si="4"/>
        <v>0</v>
      </c>
      <c r="K14" s="28" t="e">
        <f t="shared" si="5"/>
        <v>#DIV/0!</v>
      </c>
      <c r="L14" s="89"/>
      <c r="M14" s="89">
        <v>0</v>
      </c>
    </row>
    <row r="15" spans="1:13" ht="24">
      <c r="A15" s="6" t="s">
        <v>16</v>
      </c>
      <c r="B15" s="10">
        <f>SUM(B16:B22)</f>
        <v>0</v>
      </c>
      <c r="C15" s="10">
        <f>SUM(C16:C22)</f>
        <v>0</v>
      </c>
      <c r="D15" s="10">
        <f>SUM(D16:D22)</f>
        <v>0</v>
      </c>
      <c r="E15" s="10">
        <f>SUM(E16:E23)</f>
        <v>120000</v>
      </c>
      <c r="F15" s="10">
        <f t="shared" si="0"/>
        <v>-120000</v>
      </c>
      <c r="G15" s="10">
        <f t="shared" si="2"/>
        <v>-100</v>
      </c>
      <c r="H15" s="10">
        <f t="shared" si="1"/>
        <v>201238.84</v>
      </c>
      <c r="I15" s="41">
        <f t="shared" si="3"/>
        <v>350000</v>
      </c>
      <c r="J15" s="11">
        <f t="shared" si="4"/>
        <v>-148761.16</v>
      </c>
      <c r="K15" s="12">
        <f t="shared" si="5"/>
        <v>-42.50318857142857</v>
      </c>
      <c r="L15" s="86">
        <f>SUM(L16:L22)</f>
        <v>201238.84</v>
      </c>
      <c r="M15" s="86">
        <v>230000</v>
      </c>
    </row>
    <row r="16" spans="1:13" ht="24">
      <c r="A16" s="7" t="s">
        <v>17</v>
      </c>
      <c r="B16" s="13">
        <v>0</v>
      </c>
      <c r="C16" s="13">
        <v>0</v>
      </c>
      <c r="D16" s="13">
        <v>0</v>
      </c>
      <c r="E16" s="13">
        <v>0</v>
      </c>
      <c r="F16" s="15">
        <f t="shared" si="0"/>
        <v>0</v>
      </c>
      <c r="G16" s="14" t="e">
        <f t="shared" si="2"/>
        <v>#DIV/0!</v>
      </c>
      <c r="H16" s="14">
        <f t="shared" si="1"/>
        <v>0</v>
      </c>
      <c r="I16" s="16">
        <f t="shared" si="3"/>
        <v>0</v>
      </c>
      <c r="J16" s="17">
        <f t="shared" si="4"/>
        <v>0</v>
      </c>
      <c r="K16" s="18" t="e">
        <f t="shared" si="5"/>
        <v>#DIV/0!</v>
      </c>
      <c r="L16" s="91">
        <v>0</v>
      </c>
      <c r="M16" s="91">
        <v>0</v>
      </c>
    </row>
    <row r="17" spans="1:13" ht="24">
      <c r="A17" s="8" t="s">
        <v>18</v>
      </c>
      <c r="B17" s="19">
        <v>0</v>
      </c>
      <c r="C17" s="19">
        <v>0</v>
      </c>
      <c r="D17" s="19">
        <v>0</v>
      </c>
      <c r="E17" s="19"/>
      <c r="F17" s="20">
        <f t="shared" si="0"/>
        <v>0</v>
      </c>
      <c r="G17" s="20" t="e">
        <f t="shared" si="2"/>
        <v>#DIV/0!</v>
      </c>
      <c r="H17" s="14">
        <f t="shared" si="1"/>
        <v>0</v>
      </c>
      <c r="I17" s="16">
        <f t="shared" si="3"/>
        <v>0</v>
      </c>
      <c r="J17" s="22">
        <f t="shared" si="4"/>
        <v>0</v>
      </c>
      <c r="K17" s="23" t="e">
        <f t="shared" si="5"/>
        <v>#DIV/0!</v>
      </c>
      <c r="L17" s="92"/>
      <c r="M17" s="92"/>
    </row>
    <row r="18" spans="1:13" ht="24">
      <c r="A18" s="8" t="s">
        <v>19</v>
      </c>
      <c r="B18" s="19">
        <v>0</v>
      </c>
      <c r="C18" s="19">
        <v>0</v>
      </c>
      <c r="D18" s="19">
        <v>0</v>
      </c>
      <c r="E18" s="19">
        <v>0</v>
      </c>
      <c r="F18" s="21">
        <f t="shared" si="0"/>
        <v>0</v>
      </c>
      <c r="G18" s="20" t="e">
        <f t="shared" si="2"/>
        <v>#DIV/0!</v>
      </c>
      <c r="H18" s="14">
        <f t="shared" si="1"/>
        <v>0</v>
      </c>
      <c r="I18" s="16">
        <f t="shared" si="3"/>
        <v>0</v>
      </c>
      <c r="J18" s="22">
        <f t="shared" si="4"/>
        <v>0</v>
      </c>
      <c r="K18" s="23" t="e">
        <f t="shared" si="5"/>
        <v>#DIV/0!</v>
      </c>
      <c r="L18" s="92">
        <v>0</v>
      </c>
      <c r="M18" s="92">
        <v>0</v>
      </c>
    </row>
    <row r="19" spans="1:13" ht="24">
      <c r="A19" s="8" t="s">
        <v>39</v>
      </c>
      <c r="B19" s="19">
        <v>0</v>
      </c>
      <c r="C19" s="19">
        <v>0</v>
      </c>
      <c r="D19" s="19">
        <v>0</v>
      </c>
      <c r="E19" s="19">
        <v>0</v>
      </c>
      <c r="F19" s="21">
        <f t="shared" si="0"/>
        <v>0</v>
      </c>
      <c r="G19" s="20" t="e">
        <f t="shared" si="2"/>
        <v>#DIV/0!</v>
      </c>
      <c r="H19" s="14">
        <f t="shared" si="1"/>
        <v>0</v>
      </c>
      <c r="I19" s="16">
        <f t="shared" si="3"/>
        <v>0</v>
      </c>
      <c r="J19" s="22">
        <f t="shared" si="4"/>
        <v>0</v>
      </c>
      <c r="K19" s="23" t="e">
        <f t="shared" si="5"/>
        <v>#DIV/0!</v>
      </c>
      <c r="L19" s="92">
        <v>0</v>
      </c>
      <c r="M19" s="92">
        <v>0</v>
      </c>
    </row>
    <row r="20" spans="1:13" ht="24">
      <c r="A20" s="8" t="s">
        <v>20</v>
      </c>
      <c r="B20" s="19">
        <v>0</v>
      </c>
      <c r="C20" s="19">
        <v>0</v>
      </c>
      <c r="D20" s="20">
        <v>0</v>
      </c>
      <c r="E20" s="20">
        <v>120000</v>
      </c>
      <c r="F20" s="21">
        <f t="shared" si="0"/>
        <v>-120000</v>
      </c>
      <c r="G20" s="20">
        <f t="shared" si="2"/>
        <v>-100</v>
      </c>
      <c r="H20" s="14">
        <f>L20+D20</f>
        <v>201238.84</v>
      </c>
      <c r="I20" s="16">
        <f t="shared" si="3"/>
        <v>350000</v>
      </c>
      <c r="J20" s="22">
        <f t="shared" si="4"/>
        <v>-148761.16</v>
      </c>
      <c r="K20" s="23">
        <f t="shared" si="5"/>
        <v>-42.50318857142857</v>
      </c>
      <c r="L20" s="87">
        <v>201238.84</v>
      </c>
      <c r="M20" s="87">
        <v>230000</v>
      </c>
    </row>
    <row r="21" spans="1:13" ht="24">
      <c r="A21" s="67" t="s">
        <v>89</v>
      </c>
      <c r="B21" s="24">
        <v>0</v>
      </c>
      <c r="C21" s="24">
        <v>0</v>
      </c>
      <c r="D21" s="26">
        <v>0</v>
      </c>
      <c r="E21" s="26"/>
      <c r="F21" s="25"/>
      <c r="G21" s="26"/>
      <c r="H21" s="14">
        <f t="shared" si="1"/>
        <v>0</v>
      </c>
      <c r="I21" s="16">
        <f t="shared" si="3"/>
        <v>0</v>
      </c>
      <c r="J21" s="27"/>
      <c r="K21" s="28"/>
      <c r="L21" s="94">
        <v>0</v>
      </c>
      <c r="M21" s="94">
        <v>0</v>
      </c>
    </row>
    <row r="22" spans="1:13" ht="24">
      <c r="A22" s="9" t="s">
        <v>21</v>
      </c>
      <c r="B22" s="24">
        <v>0</v>
      </c>
      <c r="C22" s="24">
        <v>0</v>
      </c>
      <c r="D22" s="24">
        <v>0</v>
      </c>
      <c r="E22" s="24">
        <v>0</v>
      </c>
      <c r="F22" s="25">
        <f t="shared" si="0"/>
        <v>0</v>
      </c>
      <c r="G22" s="26" t="e">
        <f t="shared" si="2"/>
        <v>#DIV/0!</v>
      </c>
      <c r="H22" s="38">
        <f t="shared" si="1"/>
        <v>0</v>
      </c>
      <c r="I22" s="39">
        <f t="shared" si="3"/>
        <v>0</v>
      </c>
      <c r="J22" s="27">
        <f t="shared" si="4"/>
        <v>0</v>
      </c>
      <c r="K22" s="28" t="e">
        <f t="shared" si="5"/>
        <v>#DIV/0!</v>
      </c>
      <c r="L22" s="89">
        <v>0</v>
      </c>
      <c r="M22" s="89">
        <v>0</v>
      </c>
    </row>
    <row r="23" spans="1:13" ht="24">
      <c r="A23" s="6" t="s">
        <v>22</v>
      </c>
      <c r="B23" s="29">
        <v>0</v>
      </c>
      <c r="C23" s="29">
        <v>0</v>
      </c>
      <c r="D23" s="29">
        <v>0</v>
      </c>
      <c r="E23" s="29">
        <v>0</v>
      </c>
      <c r="F23" s="10">
        <f t="shared" si="0"/>
        <v>0</v>
      </c>
      <c r="G23" s="10" t="e">
        <f t="shared" si="2"/>
        <v>#DIV/0!</v>
      </c>
      <c r="H23" s="30">
        <f t="shared" si="1"/>
        <v>0</v>
      </c>
      <c r="I23" s="40">
        <f t="shared" si="3"/>
        <v>0</v>
      </c>
      <c r="J23" s="11">
        <f t="shared" si="4"/>
        <v>0</v>
      </c>
      <c r="K23" s="12" t="e">
        <f t="shared" si="5"/>
        <v>#DIV/0!</v>
      </c>
      <c r="L23" s="90">
        <v>0</v>
      </c>
      <c r="M23" s="90">
        <v>0</v>
      </c>
    </row>
    <row r="24" spans="1:13" ht="24">
      <c r="A24" s="6" t="s">
        <v>23</v>
      </c>
      <c r="B24" s="10">
        <v>0</v>
      </c>
      <c r="C24" s="10">
        <f>SUM(C25:C26)</f>
        <v>0</v>
      </c>
      <c r="D24" s="10">
        <v>0</v>
      </c>
      <c r="E24" s="10">
        <f>SUM(E25:E26)</f>
        <v>0</v>
      </c>
      <c r="F24" s="10">
        <f t="shared" si="0"/>
        <v>0</v>
      </c>
      <c r="G24" s="10" t="e">
        <f t="shared" si="2"/>
        <v>#DIV/0!</v>
      </c>
      <c r="H24" s="10">
        <f t="shared" si="1"/>
        <v>14580</v>
      </c>
      <c r="I24" s="40">
        <f t="shared" si="3"/>
        <v>0</v>
      </c>
      <c r="J24" s="11">
        <f t="shared" si="4"/>
        <v>14580</v>
      </c>
      <c r="K24" s="12" t="e">
        <f t="shared" si="5"/>
        <v>#DIV/0!</v>
      </c>
      <c r="L24" s="86">
        <f>SUM(L25:L26)</f>
        <v>14580</v>
      </c>
      <c r="M24" s="86">
        <f>SUM(M25:M26)</f>
        <v>0</v>
      </c>
    </row>
    <row r="25" spans="1:13" ht="24">
      <c r="A25" s="7" t="s">
        <v>24</v>
      </c>
      <c r="B25" s="13">
        <v>0</v>
      </c>
      <c r="C25" s="13">
        <v>0</v>
      </c>
      <c r="D25" s="14">
        <v>0</v>
      </c>
      <c r="E25" s="13">
        <v>0</v>
      </c>
      <c r="F25" s="15">
        <f t="shared" si="0"/>
        <v>0</v>
      </c>
      <c r="G25" s="14" t="e">
        <f t="shared" si="2"/>
        <v>#DIV/0!</v>
      </c>
      <c r="H25" s="14">
        <f t="shared" si="1"/>
        <v>0</v>
      </c>
      <c r="I25" s="16">
        <f t="shared" si="3"/>
        <v>0</v>
      </c>
      <c r="J25" s="17">
        <f t="shared" si="4"/>
        <v>0</v>
      </c>
      <c r="K25" s="18" t="e">
        <f t="shared" si="5"/>
        <v>#DIV/0!</v>
      </c>
      <c r="L25" s="83"/>
      <c r="M25" s="91">
        <v>0</v>
      </c>
    </row>
    <row r="26" spans="1:13" ht="24">
      <c r="A26" s="9" t="s">
        <v>88</v>
      </c>
      <c r="B26" s="24">
        <v>0</v>
      </c>
      <c r="C26" s="24">
        <v>0</v>
      </c>
      <c r="D26" s="24">
        <v>0</v>
      </c>
      <c r="E26" s="24">
        <v>0</v>
      </c>
      <c r="F26" s="25">
        <f t="shared" si="0"/>
        <v>0</v>
      </c>
      <c r="G26" s="26" t="e">
        <f t="shared" si="2"/>
        <v>#DIV/0!</v>
      </c>
      <c r="H26" s="14">
        <f t="shared" si="1"/>
        <v>14580</v>
      </c>
      <c r="I26" s="39">
        <f t="shared" si="3"/>
        <v>0</v>
      </c>
      <c r="J26" s="27">
        <f t="shared" si="4"/>
        <v>14580</v>
      </c>
      <c r="K26" s="28" t="e">
        <f t="shared" si="5"/>
        <v>#DIV/0!</v>
      </c>
      <c r="L26" s="89">
        <v>14580</v>
      </c>
      <c r="M26" s="89">
        <v>0</v>
      </c>
    </row>
    <row r="27" spans="1:13" ht="24">
      <c r="A27" s="6" t="s">
        <v>25</v>
      </c>
      <c r="B27" s="29">
        <v>175.35</v>
      </c>
      <c r="C27" s="29">
        <v>0</v>
      </c>
      <c r="D27" s="29">
        <v>450.9</v>
      </c>
      <c r="E27" s="29">
        <v>0</v>
      </c>
      <c r="F27" s="10">
        <f t="shared" si="0"/>
        <v>450.9</v>
      </c>
      <c r="G27" s="10" t="e">
        <f t="shared" si="2"/>
        <v>#DIV/0!</v>
      </c>
      <c r="H27" s="10">
        <f t="shared" si="1"/>
        <v>2818.13</v>
      </c>
      <c r="I27" s="41">
        <f t="shared" si="3"/>
        <v>0</v>
      </c>
      <c r="J27" s="11">
        <f t="shared" si="4"/>
        <v>2818.13</v>
      </c>
      <c r="K27" s="12" t="e">
        <f t="shared" si="5"/>
        <v>#DIV/0!</v>
      </c>
      <c r="L27" s="90">
        <v>2367.23</v>
      </c>
      <c r="M27" s="90">
        <v>0</v>
      </c>
    </row>
    <row r="28" spans="1:13" ht="24">
      <c r="A28" s="6" t="s">
        <v>26</v>
      </c>
      <c r="B28" s="29">
        <v>0</v>
      </c>
      <c r="C28" s="29">
        <v>0</v>
      </c>
      <c r="D28" s="29">
        <v>0</v>
      </c>
      <c r="E28" s="29"/>
      <c r="F28" s="10">
        <f t="shared" si="0"/>
        <v>0</v>
      </c>
      <c r="G28" s="10" t="e">
        <f t="shared" si="2"/>
        <v>#DIV/0!</v>
      </c>
      <c r="H28" s="10">
        <f t="shared" si="1"/>
        <v>0</v>
      </c>
      <c r="I28" s="41">
        <f t="shared" si="3"/>
        <v>0</v>
      </c>
      <c r="J28" s="11">
        <f t="shared" si="4"/>
        <v>0</v>
      </c>
      <c r="K28" s="12" t="e">
        <f t="shared" si="5"/>
        <v>#DIV/0!</v>
      </c>
      <c r="L28" s="90"/>
      <c r="M28" s="90"/>
    </row>
    <row r="29" spans="1:13" ht="24">
      <c r="A29" s="6" t="s">
        <v>27</v>
      </c>
      <c r="B29" s="29">
        <v>0</v>
      </c>
      <c r="C29" s="29">
        <v>0</v>
      </c>
      <c r="D29" s="29">
        <v>4573.84</v>
      </c>
      <c r="E29" s="29">
        <v>4500</v>
      </c>
      <c r="F29" s="10">
        <f t="shared" si="0"/>
        <v>73.84000000000015</v>
      </c>
      <c r="G29" s="10">
        <f t="shared" si="2"/>
        <v>1.6408888888888922</v>
      </c>
      <c r="H29" s="10">
        <f t="shared" si="1"/>
        <v>13422.47</v>
      </c>
      <c r="I29" s="41">
        <f t="shared" si="3"/>
        <v>12800</v>
      </c>
      <c r="J29" s="11">
        <f t="shared" si="4"/>
        <v>622.4699999999993</v>
      </c>
      <c r="K29" s="12">
        <f t="shared" si="5"/>
        <v>4.863046874999995</v>
      </c>
      <c r="L29" s="90">
        <v>8848.63</v>
      </c>
      <c r="M29" s="90">
        <v>8300</v>
      </c>
    </row>
    <row r="30" spans="1:13" ht="24">
      <c r="A30" s="6" t="s">
        <v>28</v>
      </c>
      <c r="B30" s="29">
        <v>4458.01</v>
      </c>
      <c r="C30" s="29">
        <v>0</v>
      </c>
      <c r="D30" s="29">
        <v>4458.01</v>
      </c>
      <c r="E30" s="29">
        <v>7000</v>
      </c>
      <c r="F30" s="10">
        <f t="shared" si="0"/>
        <v>-2541.99</v>
      </c>
      <c r="G30" s="10">
        <f t="shared" si="2"/>
        <v>-36.314142857142855</v>
      </c>
      <c r="H30" s="10">
        <f t="shared" si="1"/>
        <v>25896.33</v>
      </c>
      <c r="I30" s="41">
        <f t="shared" si="3"/>
        <v>21000</v>
      </c>
      <c r="J30" s="11">
        <f t="shared" si="4"/>
        <v>4896.330000000002</v>
      </c>
      <c r="K30" s="12">
        <f t="shared" si="5"/>
        <v>23.31585714285715</v>
      </c>
      <c r="L30" s="90">
        <v>21438.32</v>
      </c>
      <c r="M30" s="90">
        <v>14000</v>
      </c>
    </row>
    <row r="31" spans="1:13" ht="24">
      <c r="A31" s="6" t="s">
        <v>29</v>
      </c>
      <c r="B31" s="29">
        <v>1250</v>
      </c>
      <c r="C31" s="29">
        <v>0</v>
      </c>
      <c r="D31" s="29">
        <v>20635</v>
      </c>
      <c r="E31" s="29">
        <v>38000</v>
      </c>
      <c r="F31" s="10">
        <f t="shared" si="0"/>
        <v>-17365</v>
      </c>
      <c r="G31" s="10">
        <f t="shared" si="2"/>
        <v>-45.69736842105263</v>
      </c>
      <c r="H31" s="10">
        <f t="shared" si="1"/>
        <v>90218</v>
      </c>
      <c r="I31" s="41">
        <f t="shared" si="3"/>
        <v>112000</v>
      </c>
      <c r="J31" s="11">
        <f t="shared" si="4"/>
        <v>-21782</v>
      </c>
      <c r="K31" s="12">
        <f t="shared" si="5"/>
        <v>-19.448214285714286</v>
      </c>
      <c r="L31" s="90">
        <v>69583</v>
      </c>
      <c r="M31" s="90">
        <v>74000</v>
      </c>
    </row>
    <row r="32" spans="1:13" ht="24">
      <c r="A32" s="96" t="s">
        <v>91</v>
      </c>
      <c r="B32" s="29">
        <v>0</v>
      </c>
      <c r="C32" s="29"/>
      <c r="D32" s="29">
        <v>0</v>
      </c>
      <c r="E32" s="29"/>
      <c r="F32" s="10"/>
      <c r="G32" s="10"/>
      <c r="H32" s="10"/>
      <c r="I32" s="41"/>
      <c r="J32" s="11"/>
      <c r="K32" s="12"/>
      <c r="L32" s="90"/>
      <c r="M32" s="90"/>
    </row>
    <row r="33" spans="1:13" ht="24">
      <c r="A33" s="96" t="s">
        <v>90</v>
      </c>
      <c r="B33" s="29">
        <v>0</v>
      </c>
      <c r="C33" s="29"/>
      <c r="D33" s="29">
        <v>0</v>
      </c>
      <c r="E33" s="29"/>
      <c r="F33" s="10"/>
      <c r="G33" s="10"/>
      <c r="H33" s="10"/>
      <c r="I33" s="41"/>
      <c r="J33" s="11"/>
      <c r="K33" s="12"/>
      <c r="L33" s="90"/>
      <c r="M33" s="90"/>
    </row>
    <row r="34" spans="1:13" ht="24">
      <c r="A34" s="6" t="s">
        <v>30</v>
      </c>
      <c r="B34" s="29">
        <v>0</v>
      </c>
      <c r="C34" s="29">
        <v>0</v>
      </c>
      <c r="D34" s="29">
        <v>0</v>
      </c>
      <c r="E34" s="29">
        <v>0</v>
      </c>
      <c r="F34" s="10">
        <f t="shared" si="0"/>
        <v>0</v>
      </c>
      <c r="G34" s="10" t="e">
        <f t="shared" si="2"/>
        <v>#DIV/0!</v>
      </c>
      <c r="H34" s="10">
        <f t="shared" si="1"/>
        <v>0</v>
      </c>
      <c r="I34" s="41">
        <f t="shared" si="3"/>
        <v>0</v>
      </c>
      <c r="J34" s="11">
        <f t="shared" si="4"/>
        <v>0</v>
      </c>
      <c r="K34" s="12" t="e">
        <f t="shared" si="5"/>
        <v>#DIV/0!</v>
      </c>
      <c r="L34" s="90">
        <v>0</v>
      </c>
      <c r="M34" s="90">
        <v>0</v>
      </c>
    </row>
    <row r="35" spans="1:13" ht="24">
      <c r="A35" s="6" t="s">
        <v>31</v>
      </c>
      <c r="B35" s="29">
        <f>SUM(B36:B37)</f>
        <v>0</v>
      </c>
      <c r="C35" s="29">
        <f>SUM(C36:C37)</f>
        <v>0</v>
      </c>
      <c r="D35" s="29"/>
      <c r="E35" s="29">
        <f>SUM(E36:E37)</f>
        <v>0</v>
      </c>
      <c r="F35" s="10">
        <f t="shared" si="0"/>
        <v>0</v>
      </c>
      <c r="G35" s="10" t="e">
        <f t="shared" si="2"/>
        <v>#DIV/0!</v>
      </c>
      <c r="H35" s="10">
        <f t="shared" si="1"/>
        <v>0</v>
      </c>
      <c r="I35" s="41">
        <f t="shared" si="3"/>
        <v>0</v>
      </c>
      <c r="J35" s="11">
        <f t="shared" si="4"/>
        <v>0</v>
      </c>
      <c r="K35" s="12" t="e">
        <f t="shared" si="5"/>
        <v>#DIV/0!</v>
      </c>
      <c r="L35" s="90">
        <v>0</v>
      </c>
      <c r="M35" s="90">
        <f>SUM(M36:M37)</f>
        <v>0</v>
      </c>
    </row>
    <row r="36" spans="1:13" ht="24">
      <c r="A36" s="7" t="s">
        <v>32</v>
      </c>
      <c r="B36" s="13">
        <v>0</v>
      </c>
      <c r="C36" s="13">
        <v>0</v>
      </c>
      <c r="D36" s="13">
        <v>0</v>
      </c>
      <c r="E36" s="13">
        <v>0</v>
      </c>
      <c r="F36" s="14">
        <f>D36-E36</f>
        <v>0</v>
      </c>
      <c r="G36" s="14" t="e">
        <f t="shared" si="2"/>
        <v>#DIV/0!</v>
      </c>
      <c r="H36" s="10">
        <f t="shared" si="1"/>
        <v>0</v>
      </c>
      <c r="I36" s="16">
        <f t="shared" si="3"/>
        <v>0</v>
      </c>
      <c r="J36" s="17">
        <f t="shared" si="4"/>
        <v>0</v>
      </c>
      <c r="K36" s="18" t="e">
        <f t="shared" si="5"/>
        <v>#DIV/0!</v>
      </c>
      <c r="L36" s="91">
        <v>0</v>
      </c>
      <c r="M36" s="91">
        <v>0</v>
      </c>
    </row>
    <row r="37" spans="1:13" ht="24">
      <c r="A37" s="9" t="s">
        <v>33</v>
      </c>
      <c r="B37" s="24">
        <v>0</v>
      </c>
      <c r="C37" s="24">
        <v>0</v>
      </c>
      <c r="D37" s="24">
        <v>0</v>
      </c>
      <c r="E37" s="24">
        <v>0</v>
      </c>
      <c r="F37" s="25">
        <f t="shared" si="0"/>
        <v>0</v>
      </c>
      <c r="G37" s="26" t="e">
        <f t="shared" si="2"/>
        <v>#DIV/0!</v>
      </c>
      <c r="H37" s="10">
        <f t="shared" si="1"/>
        <v>0</v>
      </c>
      <c r="I37" s="39">
        <f t="shared" si="3"/>
        <v>0</v>
      </c>
      <c r="J37" s="27">
        <f t="shared" si="4"/>
        <v>0</v>
      </c>
      <c r="K37" s="28" t="e">
        <f t="shared" si="5"/>
        <v>#DIV/0!</v>
      </c>
      <c r="L37" s="89">
        <v>0</v>
      </c>
      <c r="M37" s="89">
        <v>0</v>
      </c>
    </row>
    <row r="38" spans="1:13" ht="24">
      <c r="A38" s="6" t="s">
        <v>34</v>
      </c>
      <c r="B38" s="29">
        <v>0</v>
      </c>
      <c r="C38" s="29">
        <f>SUM(C39:C40)</f>
        <v>0</v>
      </c>
      <c r="D38" s="29">
        <v>0</v>
      </c>
      <c r="E38" s="29">
        <f>SUM(E39:E40)</f>
        <v>0</v>
      </c>
      <c r="F38" s="10">
        <f t="shared" si="0"/>
        <v>0</v>
      </c>
      <c r="G38" s="10" t="e">
        <f t="shared" si="2"/>
        <v>#DIV/0!</v>
      </c>
      <c r="H38" s="10">
        <f t="shared" si="1"/>
        <v>874</v>
      </c>
      <c r="I38" s="40">
        <f t="shared" si="3"/>
        <v>0</v>
      </c>
      <c r="J38" s="11">
        <f t="shared" si="4"/>
        <v>874</v>
      </c>
      <c r="K38" s="12" t="e">
        <f t="shared" si="5"/>
        <v>#DIV/0!</v>
      </c>
      <c r="L38" s="90">
        <f>SUM(L39:L40)</f>
        <v>874</v>
      </c>
      <c r="M38" s="90">
        <f>SUM(M39:M40)</f>
        <v>0</v>
      </c>
    </row>
    <row r="39" spans="1:13" ht="24">
      <c r="A39" s="7" t="s">
        <v>36</v>
      </c>
      <c r="B39" s="13">
        <v>0</v>
      </c>
      <c r="C39" s="13">
        <v>0</v>
      </c>
      <c r="D39" s="13">
        <v>0</v>
      </c>
      <c r="E39" s="13">
        <v>0</v>
      </c>
      <c r="F39" s="15">
        <f t="shared" si="0"/>
        <v>0</v>
      </c>
      <c r="G39" s="14" t="e">
        <f t="shared" si="2"/>
        <v>#DIV/0!</v>
      </c>
      <c r="H39" s="10">
        <f t="shared" si="1"/>
        <v>874</v>
      </c>
      <c r="I39" s="16">
        <f t="shared" si="3"/>
        <v>0</v>
      </c>
      <c r="J39" s="17">
        <f t="shared" si="4"/>
        <v>874</v>
      </c>
      <c r="K39" s="18" t="e">
        <f t="shared" si="5"/>
        <v>#DIV/0!</v>
      </c>
      <c r="L39" s="91">
        <v>874</v>
      </c>
      <c r="M39" s="91">
        <v>0</v>
      </c>
    </row>
    <row r="40" spans="1:13" ht="24">
      <c r="A40" s="9" t="s">
        <v>35</v>
      </c>
      <c r="B40" s="24">
        <v>0</v>
      </c>
      <c r="C40" s="24">
        <v>0</v>
      </c>
      <c r="D40" s="24">
        <v>0</v>
      </c>
      <c r="E40" s="24">
        <v>0</v>
      </c>
      <c r="F40" s="25">
        <f t="shared" si="0"/>
        <v>0</v>
      </c>
      <c r="G40" s="26" t="e">
        <f t="shared" si="2"/>
        <v>#DIV/0!</v>
      </c>
      <c r="H40" s="38">
        <f t="shared" si="1"/>
        <v>0</v>
      </c>
      <c r="I40" s="39">
        <f t="shared" si="3"/>
        <v>0</v>
      </c>
      <c r="J40" s="27">
        <f t="shared" si="4"/>
        <v>0</v>
      </c>
      <c r="K40" s="28" t="e">
        <f t="shared" si="5"/>
        <v>#DIV/0!</v>
      </c>
      <c r="L40" s="89">
        <v>0</v>
      </c>
      <c r="M40" s="89">
        <v>0</v>
      </c>
    </row>
    <row r="41" spans="1:13" ht="24">
      <c r="A41" s="6" t="s">
        <v>37</v>
      </c>
      <c r="B41" s="29">
        <v>0</v>
      </c>
      <c r="C41" s="29">
        <v>0</v>
      </c>
      <c r="D41" s="29">
        <v>0</v>
      </c>
      <c r="E41" s="29">
        <v>0</v>
      </c>
      <c r="F41" s="10">
        <f t="shared" si="0"/>
        <v>0</v>
      </c>
      <c r="G41" s="30" t="e">
        <f t="shared" si="2"/>
        <v>#DIV/0!</v>
      </c>
      <c r="H41" s="30">
        <f t="shared" si="1"/>
        <v>0</v>
      </c>
      <c r="I41" s="40">
        <f t="shared" si="3"/>
        <v>0</v>
      </c>
      <c r="J41" s="31">
        <f t="shared" si="4"/>
        <v>0</v>
      </c>
      <c r="K41" s="32" t="e">
        <f t="shared" si="5"/>
        <v>#DIV/0!</v>
      </c>
      <c r="L41" s="90">
        <v>0</v>
      </c>
      <c r="M41" s="90">
        <v>0</v>
      </c>
    </row>
    <row r="42" spans="1:13" ht="24">
      <c r="A42" s="6" t="s">
        <v>52</v>
      </c>
      <c r="B42" s="10">
        <f>SUM(B43+B47+B48)</f>
        <v>68120</v>
      </c>
      <c r="C42" s="10">
        <f>SUM(C43+C47+C48)</f>
        <v>0</v>
      </c>
      <c r="D42" s="10">
        <f>SUM(D43+D47+D48)</f>
        <v>651236.5</v>
      </c>
      <c r="E42" s="10">
        <f>SUM(E43+E47+E48)</f>
        <v>1898800</v>
      </c>
      <c r="F42" s="10">
        <f t="shared" si="0"/>
        <v>-1247563.5</v>
      </c>
      <c r="G42" s="10">
        <f t="shared" si="2"/>
        <v>-65.70273330524542</v>
      </c>
      <c r="H42" s="10">
        <f t="shared" si="1"/>
        <v>2528238.6</v>
      </c>
      <c r="I42" s="41">
        <f t="shared" si="3"/>
        <v>3986400</v>
      </c>
      <c r="J42" s="11">
        <f t="shared" si="4"/>
        <v>-1458161.4</v>
      </c>
      <c r="K42" s="12">
        <f t="shared" si="5"/>
        <v>-36.578401565322096</v>
      </c>
      <c r="L42" s="86">
        <f>SUM(L43+L47+L48)</f>
        <v>1877002.1</v>
      </c>
      <c r="M42" s="86">
        <f>M48+M47+M43</f>
        <v>2087600</v>
      </c>
    </row>
    <row r="43" spans="1:13" ht="24">
      <c r="A43" s="6" t="s">
        <v>42</v>
      </c>
      <c r="B43" s="10">
        <f>SUM(B44:B46)</f>
        <v>68120</v>
      </c>
      <c r="C43" s="10">
        <f>SUM(C44:C46)</f>
        <v>0</v>
      </c>
      <c r="D43" s="10">
        <f>SUM(D44:D46)</f>
        <v>547340</v>
      </c>
      <c r="E43" s="10">
        <f>SUM(E44:E46)</f>
        <v>1651000</v>
      </c>
      <c r="F43" s="10">
        <f t="shared" si="0"/>
        <v>-1103660</v>
      </c>
      <c r="G43" s="10">
        <f t="shared" si="2"/>
        <v>-66.84797092671108</v>
      </c>
      <c r="H43" s="10">
        <f t="shared" si="1"/>
        <v>2172150</v>
      </c>
      <c r="I43" s="41">
        <f t="shared" si="3"/>
        <v>3203000</v>
      </c>
      <c r="J43" s="11">
        <f t="shared" si="4"/>
        <v>-1030850</v>
      </c>
      <c r="K43" s="12">
        <f t="shared" si="5"/>
        <v>-32.18389010302841</v>
      </c>
      <c r="L43" s="93">
        <f>SUM(L44:L46)</f>
        <v>1624810</v>
      </c>
      <c r="M43" s="93">
        <f>SUM(M44:M46)</f>
        <v>1552000</v>
      </c>
    </row>
    <row r="44" spans="1:13" ht="24">
      <c r="A44" s="7" t="s">
        <v>43</v>
      </c>
      <c r="B44" s="81">
        <v>53900</v>
      </c>
      <c r="C44" s="14">
        <v>0</v>
      </c>
      <c r="D44" s="14">
        <v>441900</v>
      </c>
      <c r="E44" s="14">
        <v>1350000</v>
      </c>
      <c r="F44" s="14">
        <f t="shared" si="0"/>
        <v>-908100</v>
      </c>
      <c r="G44" s="14">
        <f t="shared" si="2"/>
        <v>-67.26666666666667</v>
      </c>
      <c r="H44" s="14">
        <f t="shared" si="1"/>
        <v>1779900</v>
      </c>
      <c r="I44" s="16">
        <f t="shared" si="3"/>
        <v>2650000</v>
      </c>
      <c r="J44" s="17">
        <f t="shared" si="4"/>
        <v>-870100</v>
      </c>
      <c r="K44" s="18">
        <f t="shared" si="5"/>
        <v>-32.83396226415094</v>
      </c>
      <c r="L44" s="83">
        <v>1338000</v>
      </c>
      <c r="M44" s="83">
        <v>1300000</v>
      </c>
    </row>
    <row r="45" spans="1:13" ht="24">
      <c r="A45" s="8" t="s">
        <v>44</v>
      </c>
      <c r="B45" s="80">
        <v>14100</v>
      </c>
      <c r="C45" s="20">
        <v>0</v>
      </c>
      <c r="D45" s="20">
        <v>104960</v>
      </c>
      <c r="E45" s="20">
        <v>300000</v>
      </c>
      <c r="F45" s="20">
        <f t="shared" si="0"/>
        <v>-195040</v>
      </c>
      <c r="G45" s="20">
        <f t="shared" si="2"/>
        <v>-65.01333333333334</v>
      </c>
      <c r="H45" s="14">
        <f t="shared" si="1"/>
        <v>389170</v>
      </c>
      <c r="I45" s="16">
        <f t="shared" si="3"/>
        <v>550000</v>
      </c>
      <c r="J45" s="22">
        <f t="shared" si="4"/>
        <v>-160830</v>
      </c>
      <c r="K45" s="23">
        <f t="shared" si="5"/>
        <v>-29.241818181818182</v>
      </c>
      <c r="L45" s="87">
        <v>284210</v>
      </c>
      <c r="M45" s="87">
        <v>250000</v>
      </c>
    </row>
    <row r="46" spans="1:13" ht="24">
      <c r="A46" s="9" t="s">
        <v>45</v>
      </c>
      <c r="B46" s="26">
        <v>120</v>
      </c>
      <c r="C46" s="26">
        <v>0</v>
      </c>
      <c r="D46" s="26">
        <v>480</v>
      </c>
      <c r="E46" s="26">
        <v>1000</v>
      </c>
      <c r="F46" s="26">
        <f t="shared" si="0"/>
        <v>-520</v>
      </c>
      <c r="G46" s="26">
        <f t="shared" si="2"/>
        <v>-52</v>
      </c>
      <c r="H46" s="38">
        <f t="shared" si="1"/>
        <v>3080</v>
      </c>
      <c r="I46" s="39">
        <f t="shared" si="3"/>
        <v>3000</v>
      </c>
      <c r="J46" s="27">
        <f t="shared" si="4"/>
        <v>80</v>
      </c>
      <c r="K46" s="28">
        <f t="shared" si="5"/>
        <v>2.6666666666666665</v>
      </c>
      <c r="L46" s="94">
        <v>2600</v>
      </c>
      <c r="M46" s="94">
        <v>2000</v>
      </c>
    </row>
    <row r="47" spans="1:13" ht="24">
      <c r="A47" s="6" t="s">
        <v>46</v>
      </c>
      <c r="B47" s="10">
        <v>0</v>
      </c>
      <c r="C47" s="10"/>
      <c r="D47" s="10">
        <v>8350</v>
      </c>
      <c r="E47" s="10">
        <v>20000</v>
      </c>
      <c r="F47" s="10">
        <f t="shared" si="0"/>
        <v>-11650</v>
      </c>
      <c r="G47" s="10">
        <f t="shared" si="2"/>
        <v>-58.25</v>
      </c>
      <c r="H47" s="10">
        <f t="shared" si="1"/>
        <v>34305</v>
      </c>
      <c r="I47" s="41">
        <f t="shared" si="3"/>
        <v>80000</v>
      </c>
      <c r="J47" s="11">
        <f t="shared" si="4"/>
        <v>-45695</v>
      </c>
      <c r="K47" s="12">
        <f t="shared" si="5"/>
        <v>-57.11875</v>
      </c>
      <c r="L47" s="86">
        <v>25955</v>
      </c>
      <c r="M47" s="86">
        <v>60000</v>
      </c>
    </row>
    <row r="48" spans="1:13" ht="24">
      <c r="A48" s="6" t="s">
        <v>47</v>
      </c>
      <c r="B48" s="10">
        <f>SUM(B49:B51)</f>
        <v>0</v>
      </c>
      <c r="C48" s="10">
        <f>SUM(C49:C51)</f>
        <v>0</v>
      </c>
      <c r="D48" s="10">
        <f>SUM(D49:D51)</f>
        <v>95546.5</v>
      </c>
      <c r="E48" s="10">
        <f>SUM(E49:E51)</f>
        <v>227800</v>
      </c>
      <c r="F48" s="10">
        <f t="shared" si="0"/>
        <v>-132253.5</v>
      </c>
      <c r="G48" s="10">
        <f t="shared" si="2"/>
        <v>-58.05684811237928</v>
      </c>
      <c r="H48" s="10">
        <f t="shared" si="1"/>
        <v>321783.6</v>
      </c>
      <c r="I48" s="41">
        <f t="shared" si="3"/>
        <v>703400</v>
      </c>
      <c r="J48" s="11">
        <f t="shared" si="4"/>
        <v>-381616.4</v>
      </c>
      <c r="K48" s="12">
        <f t="shared" si="5"/>
        <v>-54.25311344896218</v>
      </c>
      <c r="L48" s="86">
        <f>SUM(L49:L51)</f>
        <v>226237.1</v>
      </c>
      <c r="M48" s="86">
        <f>SUM(M49:M51)</f>
        <v>475600</v>
      </c>
    </row>
    <row r="49" spans="1:13" ht="24">
      <c r="A49" s="7" t="s">
        <v>43</v>
      </c>
      <c r="B49" s="14">
        <v>0</v>
      </c>
      <c r="C49" s="14">
        <v>0</v>
      </c>
      <c r="D49" s="14">
        <v>25175</v>
      </c>
      <c r="E49" s="14">
        <v>61800</v>
      </c>
      <c r="F49" s="14">
        <f t="shared" si="0"/>
        <v>-36625</v>
      </c>
      <c r="G49" s="14">
        <f t="shared" si="2"/>
        <v>-59.263754045307444</v>
      </c>
      <c r="H49" s="14">
        <f t="shared" si="1"/>
        <v>89338.5</v>
      </c>
      <c r="I49" s="16">
        <f t="shared" si="3"/>
        <v>185400</v>
      </c>
      <c r="J49" s="17">
        <f t="shared" si="4"/>
        <v>-96061.5</v>
      </c>
      <c r="K49" s="18">
        <f t="shared" si="5"/>
        <v>-51.81310679611651</v>
      </c>
      <c r="L49" s="83">
        <v>64163.5</v>
      </c>
      <c r="M49" s="83">
        <v>123600</v>
      </c>
    </row>
    <row r="50" spans="1:13" ht="24">
      <c r="A50" s="8" t="s">
        <v>44</v>
      </c>
      <c r="B50" s="20">
        <v>0</v>
      </c>
      <c r="C50" s="20">
        <v>0</v>
      </c>
      <c r="D50" s="20">
        <v>70371.5</v>
      </c>
      <c r="E50" s="20">
        <v>160000</v>
      </c>
      <c r="F50" s="20">
        <f t="shared" si="0"/>
        <v>-89628.5</v>
      </c>
      <c r="G50" s="20">
        <f t="shared" si="2"/>
        <v>-56.0178125</v>
      </c>
      <c r="H50" s="14">
        <f t="shared" si="1"/>
        <v>229578.6</v>
      </c>
      <c r="I50" s="16">
        <f t="shared" si="3"/>
        <v>500000</v>
      </c>
      <c r="J50" s="22">
        <f t="shared" si="4"/>
        <v>-270421.4</v>
      </c>
      <c r="K50" s="23">
        <f t="shared" si="5"/>
        <v>-54.08428000000001</v>
      </c>
      <c r="L50" s="87">
        <v>159207.1</v>
      </c>
      <c r="M50" s="87">
        <v>340000</v>
      </c>
    </row>
    <row r="51" spans="1:13" ht="24">
      <c r="A51" s="9" t="s">
        <v>48</v>
      </c>
      <c r="B51" s="26">
        <v>0</v>
      </c>
      <c r="C51" s="26">
        <v>0</v>
      </c>
      <c r="D51" s="26">
        <v>0</v>
      </c>
      <c r="E51" s="26">
        <v>6000</v>
      </c>
      <c r="F51" s="38">
        <f t="shared" si="0"/>
        <v>-6000</v>
      </c>
      <c r="G51" s="20">
        <f t="shared" si="2"/>
        <v>-100</v>
      </c>
      <c r="H51" s="38">
        <f t="shared" si="1"/>
        <v>2866.5</v>
      </c>
      <c r="I51" s="39">
        <f t="shared" si="3"/>
        <v>18000</v>
      </c>
      <c r="J51" s="27">
        <f t="shared" si="4"/>
        <v>-15133.5</v>
      </c>
      <c r="K51" s="28">
        <f t="shared" si="5"/>
        <v>-84.075</v>
      </c>
      <c r="L51" s="94">
        <v>2866.5</v>
      </c>
      <c r="M51" s="94">
        <v>12000</v>
      </c>
    </row>
    <row r="52" spans="1:13" ht="24.75" thickBot="1">
      <c r="A52" s="5" t="s">
        <v>40</v>
      </c>
      <c r="B52" s="33">
        <f>B5+B9+B10+B11+B12+B15+B23+B24+B27+B28+B29+B30+B31+B33+B34+B35+B38+B41+B42</f>
        <v>181554.16</v>
      </c>
      <c r="C52" s="33">
        <f>C5+C9+C10+C11+C12+C15+C23+C24+C27+C28+C29+C30+C31+C34+C35+C38+C41+C42</f>
        <v>24868800</v>
      </c>
      <c r="D52" s="33">
        <f>D5+D9+D10+D11+D12+D15+D23+D24+D27+D28+D29+D30+D31+D32+D33+D34+D35+D38+D41+D42</f>
        <v>102772847.33000001</v>
      </c>
      <c r="E52" s="33">
        <f>E5+E9+E10+E11+E12+E15+E23+E24+E27+E28+E29+E30+E31+E34+E35+E38+E41+E42</f>
        <v>188941300</v>
      </c>
      <c r="F52" s="33">
        <f>D52-E52</f>
        <v>-86168452.66999999</v>
      </c>
      <c r="G52" s="33">
        <f>F52*100/E52</f>
        <v>-45.60593828347745</v>
      </c>
      <c r="H52" s="33">
        <f t="shared" si="1"/>
        <v>372795861.15999997</v>
      </c>
      <c r="I52" s="42">
        <f t="shared" si="3"/>
        <v>679960200</v>
      </c>
      <c r="J52" s="34">
        <f>H52-I52</f>
        <v>-307164338.84000003</v>
      </c>
      <c r="K52" s="35">
        <f t="shared" si="5"/>
        <v>-45.1738703000558</v>
      </c>
      <c r="L52" s="95">
        <f>L5+L9+L10+L11+L12+L15+L23+L24+L27+L28+L29+L30+L31+L34+L35+L38+L41+L42</f>
        <v>270023013.83</v>
      </c>
      <c r="M52" s="95">
        <f>M5+M9+M10+M11+M12+M15+M23+M24+M27+M28+M29+M30+M31+M34+M35+M38+M41+M42</f>
        <v>491018900</v>
      </c>
    </row>
    <row r="53" spans="2:13" ht="24.75" hidden="1" thickTop="1">
      <c r="B53" s="100">
        <f>SUM(B52+C52)</f>
        <v>25050354.16</v>
      </c>
      <c r="C53" s="100"/>
      <c r="D53" s="2"/>
      <c r="E53" s="2"/>
      <c r="F53" s="2"/>
      <c r="G53" s="2"/>
      <c r="M53" s="37"/>
    </row>
    <row r="54" ht="24.75" thickTop="1"/>
    <row r="55" ht="22.5" customHeight="1">
      <c r="B55" s="82"/>
    </row>
    <row r="56" spans="2:8" ht="24">
      <c r="B56" s="82"/>
      <c r="H56" s="2">
        <v>1522416054.69</v>
      </c>
    </row>
    <row r="57" spans="2:8" ht="24">
      <c r="B57" s="2"/>
      <c r="H57" s="2">
        <f>H52-H56</f>
        <v>-1149620193.5300002</v>
      </c>
    </row>
  </sheetData>
  <sheetProtection/>
  <mergeCells count="4">
    <mergeCell ref="A1:K1"/>
    <mergeCell ref="A2:K2"/>
    <mergeCell ref="A3:K3"/>
    <mergeCell ref="B53:C53"/>
  </mergeCells>
  <printOptions/>
  <pageMargins left="0.25" right="0.18" top="0.2362204724409449" bottom="0.15748031496062992" header="0.15748031496062992" footer="0.07874015748031496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zoomScale="89" zoomScaleNormal="89" zoomScalePageLayoutView="0" workbookViewId="0" topLeftCell="N19">
      <selection activeCell="V20" sqref="V20"/>
    </sheetView>
  </sheetViews>
  <sheetFormatPr defaultColWidth="9.140625" defaultRowHeight="15"/>
  <cols>
    <col min="1" max="1" width="26.421875" style="43" customWidth="1"/>
    <col min="2" max="21" width="12.8515625" style="43" customWidth="1"/>
    <col min="22" max="23" width="14.00390625" style="43" customWidth="1"/>
    <col min="24" max="25" width="14.8515625" style="43" customWidth="1"/>
    <col min="26" max="26" width="17.00390625" style="43" customWidth="1"/>
    <col min="27" max="27" width="8.7109375" style="43" customWidth="1"/>
    <col min="28" max="16384" width="9.00390625" style="43" customWidth="1"/>
  </cols>
  <sheetData>
    <row r="1" spans="1:21" ht="30.75">
      <c r="A1" s="101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7" ht="30.75">
      <c r="A2" s="101" t="s">
        <v>113</v>
      </c>
      <c r="B2" s="101"/>
      <c r="C2" s="101"/>
      <c r="D2" s="101"/>
      <c r="E2" s="101"/>
      <c r="F2" s="101"/>
      <c r="G2" s="101"/>
      <c r="H2" s="101"/>
      <c r="I2" s="101"/>
      <c r="J2" s="101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/>
      <c r="Z2" s="44" t="s">
        <v>53</v>
      </c>
      <c r="AA2" s="44"/>
    </row>
    <row r="3" spans="1:27" ht="24">
      <c r="A3" s="45" t="s">
        <v>54</v>
      </c>
      <c r="B3" s="46" t="s">
        <v>92</v>
      </c>
      <c r="C3" s="46" t="s">
        <v>93</v>
      </c>
      <c r="D3" s="46" t="s">
        <v>94</v>
      </c>
      <c r="E3" s="46" t="s">
        <v>95</v>
      </c>
      <c r="F3" s="46" t="s">
        <v>96</v>
      </c>
      <c r="G3" s="46" t="s">
        <v>97</v>
      </c>
      <c r="H3" s="46" t="s">
        <v>98</v>
      </c>
      <c r="I3" s="46" t="s">
        <v>99</v>
      </c>
      <c r="J3" s="46" t="s">
        <v>100</v>
      </c>
      <c r="K3" s="46" t="s">
        <v>101</v>
      </c>
      <c r="L3" s="46" t="s">
        <v>102</v>
      </c>
      <c r="M3" s="46" t="s">
        <v>103</v>
      </c>
      <c r="N3" s="46" t="s">
        <v>104</v>
      </c>
      <c r="O3" s="46" t="s">
        <v>105</v>
      </c>
      <c r="P3" s="46" t="s">
        <v>106</v>
      </c>
      <c r="Q3" s="46" t="s">
        <v>107</v>
      </c>
      <c r="R3" s="46" t="s">
        <v>108</v>
      </c>
      <c r="S3" s="46" t="s">
        <v>109</v>
      </c>
      <c r="T3" s="46" t="s">
        <v>110</v>
      </c>
      <c r="U3" s="46" t="s">
        <v>111</v>
      </c>
      <c r="V3" s="46" t="s">
        <v>87</v>
      </c>
      <c r="W3" s="46" t="s">
        <v>112</v>
      </c>
      <c r="X3" s="46" t="s">
        <v>55</v>
      </c>
      <c r="Y3" s="46" t="s">
        <v>56</v>
      </c>
      <c r="Z3" s="47" t="s">
        <v>57</v>
      </c>
      <c r="AA3" s="47" t="s">
        <v>6</v>
      </c>
    </row>
    <row r="4" spans="1:27" s="51" customFormat="1" ht="23.25">
      <c r="A4" s="48" t="s">
        <v>58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>
        <f>SUM(C4:W4)</f>
        <v>0</v>
      </c>
      <c r="Z4" s="50">
        <f>SUM(W4-Y4)</f>
        <v>0</v>
      </c>
      <c r="AA4" s="50">
        <f>SUM(Y4-Z4)</f>
        <v>0</v>
      </c>
    </row>
    <row r="5" spans="1:27" s="51" customFormat="1" ht="23.25">
      <c r="A5" s="52" t="s">
        <v>59</v>
      </c>
      <c r="B5" s="53">
        <f>0</f>
        <v>0</v>
      </c>
      <c r="C5" s="53">
        <v>0</v>
      </c>
      <c r="D5" s="53">
        <v>0</v>
      </c>
      <c r="E5" s="53">
        <v>0</v>
      </c>
      <c r="F5" s="53">
        <v>0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8">
        <f>SUM(B5:W5)</f>
        <v>0</v>
      </c>
      <c r="Y5" s="53">
        <v>0</v>
      </c>
      <c r="Z5" s="50">
        <f>SUM(W5-Y5)</f>
        <v>0</v>
      </c>
      <c r="AA5" s="50" t="e">
        <f>Z5*100/Y5</f>
        <v>#DIV/0!</v>
      </c>
    </row>
    <row r="6" spans="1:27" s="51" customFormat="1" ht="23.25">
      <c r="A6" s="48" t="s">
        <v>60</v>
      </c>
      <c r="B6" s="54">
        <f aca="true" t="shared" si="0" ref="B6:N6">SUM(B7:B10)</f>
        <v>37750845.28</v>
      </c>
      <c r="C6" s="54">
        <f t="shared" si="0"/>
        <v>39928.05</v>
      </c>
      <c r="D6" s="54">
        <f t="shared" si="0"/>
        <v>28524512.6</v>
      </c>
      <c r="E6" s="54">
        <f t="shared" si="0"/>
        <v>97159.03</v>
      </c>
      <c r="F6" s="54">
        <f t="shared" si="0"/>
        <v>0</v>
      </c>
      <c r="G6" s="54">
        <f t="shared" si="0"/>
        <v>186127.5</v>
      </c>
      <c r="H6" s="54">
        <f t="shared" si="0"/>
        <v>19955412.7</v>
      </c>
      <c r="I6" s="54">
        <f t="shared" si="0"/>
        <v>0</v>
      </c>
      <c r="J6" s="54">
        <f t="shared" si="0"/>
        <v>10129678.75</v>
      </c>
      <c r="K6" s="54">
        <f t="shared" si="0"/>
        <v>0</v>
      </c>
      <c r="L6" s="54">
        <f t="shared" si="0"/>
        <v>12434400</v>
      </c>
      <c r="M6" s="54">
        <f t="shared" si="0"/>
        <v>203999.94</v>
      </c>
      <c r="N6" s="54">
        <f t="shared" si="0"/>
        <v>108271.78</v>
      </c>
      <c r="O6" s="54">
        <f>SUM(O7:O10)</f>
        <v>67389.28</v>
      </c>
      <c r="P6" s="54">
        <f aca="true" t="shared" si="1" ref="P6:W6">SUM(P7:P10)</f>
        <v>0</v>
      </c>
      <c r="Q6" s="54">
        <f t="shared" si="1"/>
        <v>236459.58</v>
      </c>
      <c r="R6" s="54">
        <f t="shared" si="1"/>
        <v>5004464</v>
      </c>
      <c r="S6" s="54">
        <f t="shared" si="1"/>
        <v>0</v>
      </c>
      <c r="T6" s="54">
        <f t="shared" si="1"/>
        <v>4973460</v>
      </c>
      <c r="U6" s="54">
        <f t="shared" si="1"/>
        <v>0</v>
      </c>
      <c r="V6" s="54">
        <f>SUM(V7:V10)</f>
        <v>10256136.53</v>
      </c>
      <c r="W6" s="54">
        <f t="shared" si="1"/>
        <v>0</v>
      </c>
      <c r="X6" s="53">
        <f>SUM(B6:W6)</f>
        <v>129968245.02</v>
      </c>
      <c r="Y6" s="53">
        <f>SUM(Y7:Y10)</f>
        <v>0</v>
      </c>
      <c r="Z6" s="50">
        <f>SUM(X6-Y6)</f>
        <v>129968245.02</v>
      </c>
      <c r="AA6" s="50" t="e">
        <f>Z6*100/Y6</f>
        <v>#DIV/0!</v>
      </c>
    </row>
    <row r="7" spans="1:27" s="51" customFormat="1" ht="23.25">
      <c r="A7" s="55" t="s">
        <v>61</v>
      </c>
      <c r="B7" s="56">
        <v>37680000</v>
      </c>
      <c r="C7" s="56"/>
      <c r="D7" s="56">
        <v>28260000</v>
      </c>
      <c r="E7" s="56"/>
      <c r="F7" s="56"/>
      <c r="G7" s="56"/>
      <c r="H7" s="56">
        <v>19895040</v>
      </c>
      <c r="I7" s="56"/>
      <c r="J7" s="56">
        <v>9947520</v>
      </c>
      <c r="K7" s="56"/>
      <c r="L7" s="56">
        <v>12434400</v>
      </c>
      <c r="M7" s="56"/>
      <c r="N7" s="56"/>
      <c r="O7" s="56"/>
      <c r="P7" s="56"/>
      <c r="Q7" s="56"/>
      <c r="R7" s="56">
        <v>4973760</v>
      </c>
      <c r="S7" s="56"/>
      <c r="T7" s="56">
        <v>4973460</v>
      </c>
      <c r="U7" s="57"/>
      <c r="V7" s="58">
        <v>9947520</v>
      </c>
      <c r="W7" s="58"/>
      <c r="X7" s="62">
        <f>SUM(B7:W7)</f>
        <v>128111700</v>
      </c>
      <c r="Y7" s="58"/>
      <c r="Z7" s="59">
        <f>X7-Y7</f>
        <v>128111700</v>
      </c>
      <c r="AA7" s="59" t="e">
        <f>Z7*100/Y7</f>
        <v>#DIV/0!</v>
      </c>
    </row>
    <row r="8" spans="1:27" s="51" customFormat="1" ht="23.25">
      <c r="A8" s="60" t="s">
        <v>62</v>
      </c>
      <c r="B8" s="61">
        <v>67389.28</v>
      </c>
      <c r="C8" s="61">
        <v>39928.05</v>
      </c>
      <c r="D8" s="61">
        <v>264512.6</v>
      </c>
      <c r="E8" s="61">
        <v>97159.03</v>
      </c>
      <c r="F8" s="61"/>
      <c r="G8" s="61">
        <v>186127.5</v>
      </c>
      <c r="H8" s="61">
        <v>60372.7</v>
      </c>
      <c r="I8" s="61"/>
      <c r="J8" s="61">
        <v>182158.75</v>
      </c>
      <c r="K8" s="61"/>
      <c r="L8" s="61"/>
      <c r="M8" s="61">
        <v>203999.94</v>
      </c>
      <c r="N8" s="61">
        <v>108271.78</v>
      </c>
      <c r="O8" s="61">
        <v>67389.28</v>
      </c>
      <c r="P8" s="61"/>
      <c r="Q8" s="61">
        <v>236459.58</v>
      </c>
      <c r="R8" s="61">
        <v>30704</v>
      </c>
      <c r="S8" s="61"/>
      <c r="T8" s="61"/>
      <c r="U8" s="61"/>
      <c r="V8" s="62">
        <v>308616.53</v>
      </c>
      <c r="W8" s="62"/>
      <c r="X8" s="62">
        <f aca="true" t="shared" si="2" ref="X8:X34">SUM(B8:W8)</f>
        <v>1853089.02</v>
      </c>
      <c r="Y8" s="62"/>
      <c r="Z8" s="59">
        <f aca="true" t="shared" si="3" ref="Z8:AA34">X8-Y8</f>
        <v>1853089.02</v>
      </c>
      <c r="AA8" s="59" t="e">
        <f>Z8*100/Y8</f>
        <v>#DIV/0!</v>
      </c>
    </row>
    <row r="9" spans="1:27" s="51" customFormat="1" ht="23.25">
      <c r="A9" s="60" t="s">
        <v>63</v>
      </c>
      <c r="B9" s="61">
        <v>3456</v>
      </c>
      <c r="C9" s="61"/>
      <c r="D9" s="61"/>
      <c r="E9" s="61"/>
      <c r="F9" s="61"/>
      <c r="G9" s="61"/>
      <c r="H9" s="61"/>
      <c r="I9" s="61">
        <v>0</v>
      </c>
      <c r="J9" s="61"/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/>
      <c r="Q9" s="61">
        <v>0</v>
      </c>
      <c r="R9" s="61">
        <v>0</v>
      </c>
      <c r="S9" s="61"/>
      <c r="T9" s="61"/>
      <c r="U9" s="61"/>
      <c r="V9" s="62">
        <v>0</v>
      </c>
      <c r="W9" s="62">
        <v>0</v>
      </c>
      <c r="X9" s="62">
        <f t="shared" si="2"/>
        <v>3456</v>
      </c>
      <c r="Y9" s="62"/>
      <c r="Z9" s="59">
        <f t="shared" si="3"/>
        <v>3456</v>
      </c>
      <c r="AA9" s="59" t="e">
        <f aca="true" t="shared" si="4" ref="AA9:AA33">Z9*100/Y9</f>
        <v>#DIV/0!</v>
      </c>
    </row>
    <row r="10" spans="1:27" s="51" customFormat="1" ht="23.25">
      <c r="A10" s="63" t="s">
        <v>64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/>
      <c r="X10" s="64">
        <f t="shared" si="2"/>
        <v>0</v>
      </c>
      <c r="Y10" s="64">
        <v>0</v>
      </c>
      <c r="Z10" s="65">
        <f t="shared" si="3"/>
        <v>0</v>
      </c>
      <c r="AA10" s="65">
        <v>0</v>
      </c>
    </row>
    <row r="11" spans="1:27" s="51" customFormat="1" ht="23.25">
      <c r="A11" s="52" t="s">
        <v>65</v>
      </c>
      <c r="B11" s="53"/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>
        <v>14580</v>
      </c>
      <c r="U11" s="53">
        <v>0</v>
      </c>
      <c r="V11" s="53"/>
      <c r="W11" s="53"/>
      <c r="X11" s="53">
        <f t="shared" si="2"/>
        <v>14580</v>
      </c>
      <c r="Y11" s="53">
        <f>SUM(C11:W11)</f>
        <v>14580</v>
      </c>
      <c r="Z11" s="66">
        <f t="shared" si="3"/>
        <v>0</v>
      </c>
      <c r="AA11" s="66">
        <v>0</v>
      </c>
    </row>
    <row r="12" spans="1:27" s="51" customFormat="1" ht="23.25">
      <c r="A12" s="48" t="s">
        <v>66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0</v>
      </c>
      <c r="M12" s="53">
        <f t="shared" si="5"/>
        <v>0</v>
      </c>
      <c r="N12" s="53">
        <f t="shared" si="5"/>
        <v>99360.02</v>
      </c>
      <c r="O12" s="53">
        <f>SUM(O13:O16)</f>
        <v>0</v>
      </c>
      <c r="P12" s="53">
        <f aca="true" t="shared" si="6" ref="P12:W12">SUM(P13:P16)</f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>SUM(V13:V16)</f>
        <v>0</v>
      </c>
      <c r="W12" s="53">
        <f t="shared" si="6"/>
        <v>0</v>
      </c>
      <c r="X12" s="53">
        <f t="shared" si="2"/>
        <v>99360.02</v>
      </c>
      <c r="Y12" s="53">
        <f>SUM(Y13:Y16)</f>
        <v>0</v>
      </c>
      <c r="Z12" s="66">
        <f t="shared" si="3"/>
        <v>99360.02</v>
      </c>
      <c r="AA12" s="50" t="e">
        <f t="shared" si="4"/>
        <v>#DIV/0!</v>
      </c>
    </row>
    <row r="13" spans="1:27" s="51" customFormat="1" ht="23.25">
      <c r="A13" s="55" t="s">
        <v>67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61">
        <f>0</f>
        <v>0</v>
      </c>
      <c r="X13" s="58">
        <f t="shared" si="2"/>
        <v>0</v>
      </c>
      <c r="Y13" s="58">
        <f>SUM(C13:W13)</f>
        <v>0</v>
      </c>
      <c r="Z13" s="59">
        <f t="shared" si="3"/>
        <v>0</v>
      </c>
      <c r="AA13" s="59">
        <v>0</v>
      </c>
    </row>
    <row r="14" spans="1:27" s="51" customFormat="1" ht="23.25">
      <c r="A14" s="60" t="s">
        <v>68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1">
        <f>0</f>
        <v>0</v>
      </c>
      <c r="X14" s="62">
        <f t="shared" si="2"/>
        <v>0</v>
      </c>
      <c r="Y14" s="62">
        <f>SUM(C14:W14)</f>
        <v>0</v>
      </c>
      <c r="Z14" s="59">
        <f t="shared" si="3"/>
        <v>0</v>
      </c>
      <c r="AA14" s="59">
        <v>0</v>
      </c>
    </row>
    <row r="15" spans="1:27" s="51" customFormat="1" ht="23.25">
      <c r="A15" s="60" t="s">
        <v>69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/>
      <c r="K15" s="61">
        <v>0</v>
      </c>
      <c r="L15" s="61"/>
      <c r="M15" s="61"/>
      <c r="N15" s="61">
        <v>99360.02</v>
      </c>
      <c r="O15" s="61"/>
      <c r="P15" s="61">
        <v>0</v>
      </c>
      <c r="Q15" s="61"/>
      <c r="R15" s="61"/>
      <c r="S15" s="61"/>
      <c r="T15" s="61">
        <v>0</v>
      </c>
      <c r="U15" s="61"/>
      <c r="V15" s="61"/>
      <c r="W15" s="61"/>
      <c r="X15" s="62"/>
      <c r="Y15" s="62"/>
      <c r="Z15" s="59">
        <f t="shared" si="3"/>
        <v>0</v>
      </c>
      <c r="AA15" s="59" t="e">
        <f t="shared" si="4"/>
        <v>#DIV/0!</v>
      </c>
    </row>
    <row r="16" spans="1:27" s="51" customFormat="1" ht="23.25">
      <c r="A16" s="67" t="s">
        <v>70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8">
        <f>0</f>
        <v>0</v>
      </c>
      <c r="X16" s="64">
        <f t="shared" si="2"/>
        <v>0</v>
      </c>
      <c r="Y16" s="64">
        <f>SUM(C16:W16)</f>
        <v>0</v>
      </c>
      <c r="Z16" s="65">
        <f t="shared" si="3"/>
        <v>0</v>
      </c>
      <c r="AA16" s="65">
        <v>0</v>
      </c>
    </row>
    <row r="17" spans="1:27" s="51" customFormat="1" ht="23.25">
      <c r="A17" s="48" t="s">
        <v>71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>0</f>
        <v>0</v>
      </c>
      <c r="X17" s="53">
        <f t="shared" si="2"/>
        <v>0</v>
      </c>
      <c r="Y17" s="53">
        <f>SUM(C17:W17)</f>
        <v>0</v>
      </c>
      <c r="Z17" s="66">
        <f t="shared" si="3"/>
        <v>0</v>
      </c>
      <c r="AA17" s="66">
        <v>0</v>
      </c>
    </row>
    <row r="18" spans="1:27" s="51" customFormat="1" ht="23.25">
      <c r="A18" s="48" t="s">
        <v>72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>
        <f t="shared" si="2"/>
        <v>0</v>
      </c>
      <c r="Y18" s="53">
        <v>0</v>
      </c>
      <c r="Z18" s="66">
        <f t="shared" si="3"/>
        <v>0</v>
      </c>
      <c r="AA18" s="66">
        <f t="shared" si="3"/>
        <v>0</v>
      </c>
    </row>
    <row r="19" spans="1:27" s="51" customFormat="1" ht="23.25">
      <c r="A19" s="48" t="s">
        <v>73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400</v>
      </c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/>
      <c r="S19" s="53"/>
      <c r="T19" s="53">
        <v>474</v>
      </c>
      <c r="U19" s="53">
        <f>0</f>
        <v>0</v>
      </c>
      <c r="V19" s="53">
        <f>0</f>
        <v>0</v>
      </c>
      <c r="W19" s="53">
        <f>0</f>
        <v>0</v>
      </c>
      <c r="X19" s="53">
        <f t="shared" si="2"/>
        <v>874</v>
      </c>
      <c r="Y19" s="53">
        <f>SUM(C19:W19)</f>
        <v>874</v>
      </c>
      <c r="Z19" s="66">
        <f t="shared" si="3"/>
        <v>0</v>
      </c>
      <c r="AA19" s="66">
        <v>0</v>
      </c>
    </row>
    <row r="20" spans="1:27" s="51" customFormat="1" ht="23.25">
      <c r="A20" s="48" t="s">
        <v>74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>0</f>
        <v>0</v>
      </c>
      <c r="X20" s="53">
        <f t="shared" si="2"/>
        <v>0</v>
      </c>
      <c r="Y20" s="53">
        <f>SUM(C20:W20)</f>
        <v>0</v>
      </c>
      <c r="Z20" s="66">
        <f t="shared" si="3"/>
        <v>0</v>
      </c>
      <c r="AA20" s="66">
        <v>0</v>
      </c>
    </row>
    <row r="21" spans="1:27" s="51" customFormat="1" ht="23.25">
      <c r="A21" s="48" t="s">
        <v>75</v>
      </c>
      <c r="B21" s="53">
        <v>0</v>
      </c>
      <c r="C21" s="53">
        <v>0</v>
      </c>
      <c r="D21" s="53">
        <v>0</v>
      </c>
      <c r="E21" s="53"/>
      <c r="F21" s="53"/>
      <c r="G21" s="53">
        <v>0</v>
      </c>
      <c r="H21" s="53">
        <v>4237.4</v>
      </c>
      <c r="I21" s="53">
        <v>0</v>
      </c>
      <c r="J21" s="53"/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/>
      <c r="V21" s="53"/>
      <c r="W21" s="53"/>
      <c r="X21" s="53">
        <f t="shared" si="2"/>
        <v>4237.4</v>
      </c>
      <c r="Y21" s="53">
        <v>3500</v>
      </c>
      <c r="Z21" s="66">
        <f t="shared" si="3"/>
        <v>737.3999999999996</v>
      </c>
      <c r="AA21" s="66">
        <f t="shared" si="4"/>
        <v>21.06857142857142</v>
      </c>
    </row>
    <row r="22" spans="1:27" s="51" customFormat="1" ht="23.25">
      <c r="A22" s="48" t="s">
        <v>76</v>
      </c>
      <c r="B22" s="53">
        <v>0</v>
      </c>
      <c r="C22" s="53">
        <v>253.01</v>
      </c>
      <c r="D22" s="53">
        <v>0</v>
      </c>
      <c r="E22" s="53"/>
      <c r="F22" s="53">
        <v>0</v>
      </c>
      <c r="G22" s="53"/>
      <c r="H22" s="53"/>
      <c r="I22" s="53">
        <v>0</v>
      </c>
      <c r="J22" s="53">
        <v>0</v>
      </c>
      <c r="K22" s="53">
        <v>175.35</v>
      </c>
      <c r="L22" s="53">
        <v>876.75</v>
      </c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/>
      <c r="X22" s="53">
        <f t="shared" si="2"/>
        <v>1305.1100000000001</v>
      </c>
      <c r="Y22" s="53">
        <v>0</v>
      </c>
      <c r="Z22" s="66">
        <f t="shared" si="3"/>
        <v>1305.1100000000001</v>
      </c>
      <c r="AA22" s="66" t="e">
        <f t="shared" si="4"/>
        <v>#DIV/0!</v>
      </c>
    </row>
    <row r="23" spans="1:27" s="51" customFormat="1" ht="23.25">
      <c r="A23" s="48" t="s">
        <v>77</v>
      </c>
      <c r="B23" s="53">
        <v>0</v>
      </c>
      <c r="C23" s="53">
        <v>0</v>
      </c>
      <c r="D23" s="53">
        <v>0</v>
      </c>
      <c r="E23" s="53">
        <v>17838</v>
      </c>
      <c r="F23" s="53"/>
      <c r="G23" s="53">
        <v>0</v>
      </c>
      <c r="H23" s="53"/>
      <c r="I23" s="53"/>
      <c r="J23" s="53"/>
      <c r="K23" s="53">
        <v>16050</v>
      </c>
      <c r="L23" s="53">
        <v>1530</v>
      </c>
      <c r="M23" s="53"/>
      <c r="N23" s="53"/>
      <c r="O23" s="53"/>
      <c r="P23" s="53">
        <v>0</v>
      </c>
      <c r="Q23" s="53">
        <v>0</v>
      </c>
      <c r="R23" s="53"/>
      <c r="S23" s="53"/>
      <c r="T23" s="53">
        <v>0</v>
      </c>
      <c r="U23" s="53"/>
      <c r="V23" s="53"/>
      <c r="W23" s="53"/>
      <c r="X23" s="53">
        <f t="shared" si="2"/>
        <v>35418</v>
      </c>
      <c r="Y23" s="53">
        <v>34000</v>
      </c>
      <c r="Z23" s="66">
        <f t="shared" si="3"/>
        <v>1418</v>
      </c>
      <c r="AA23" s="66">
        <f t="shared" si="4"/>
        <v>4.170588235294118</v>
      </c>
    </row>
    <row r="24" spans="1:27" s="51" customFormat="1" ht="23.25">
      <c r="A24" s="52" t="s">
        <v>78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/>
      <c r="K24" s="53">
        <v>4266.41</v>
      </c>
      <c r="L24" s="53">
        <v>6078.69</v>
      </c>
      <c r="M24" s="53"/>
      <c r="N24" s="53"/>
      <c r="O24" s="53"/>
      <c r="P24" s="53">
        <v>0</v>
      </c>
      <c r="Q24" s="53">
        <v>0</v>
      </c>
      <c r="R24" s="53"/>
      <c r="S24" s="53"/>
      <c r="T24" s="53">
        <v>0</v>
      </c>
      <c r="U24" s="53"/>
      <c r="V24" s="53"/>
      <c r="W24" s="53"/>
      <c r="X24" s="53">
        <f t="shared" si="2"/>
        <v>10345.099999999999</v>
      </c>
      <c r="Y24" s="53">
        <v>6000</v>
      </c>
      <c r="Z24" s="66">
        <f t="shared" si="3"/>
        <v>4345.0999999999985</v>
      </c>
      <c r="AA24" s="66">
        <f t="shared" si="4"/>
        <v>72.41833333333331</v>
      </c>
    </row>
    <row r="25" spans="1:27" s="51" customFormat="1" ht="23.25">
      <c r="A25" s="48" t="s">
        <v>79</v>
      </c>
      <c r="B25" s="53">
        <f aca="true" t="shared" si="7" ref="B25:J25">B26+B30+B31</f>
        <v>6420</v>
      </c>
      <c r="C25" s="53">
        <f t="shared" si="7"/>
        <v>40010</v>
      </c>
      <c r="D25" s="53">
        <f t="shared" si="7"/>
        <v>1380</v>
      </c>
      <c r="E25" s="53">
        <f t="shared" si="7"/>
        <v>24610.2</v>
      </c>
      <c r="F25" s="53">
        <f t="shared" si="7"/>
        <v>8685</v>
      </c>
      <c r="G25" s="53">
        <f t="shared" si="7"/>
        <v>56990</v>
      </c>
      <c r="H25" s="53">
        <f t="shared" si="7"/>
        <v>26889.7</v>
      </c>
      <c r="I25" s="53">
        <f t="shared" si="7"/>
        <v>35476</v>
      </c>
      <c r="J25" s="53">
        <f t="shared" si="7"/>
        <v>61765.5</v>
      </c>
      <c r="K25" s="53">
        <f>K26+K30+K31</f>
        <v>3021.8</v>
      </c>
      <c r="L25" s="53">
        <f>L26+L30+L31</f>
        <v>82288.1</v>
      </c>
      <c r="M25" s="53">
        <f>M26+M30+M31</f>
        <v>62251.8</v>
      </c>
      <c r="N25" s="53">
        <f>N26+N30+N31</f>
        <v>34726</v>
      </c>
      <c r="O25" s="53">
        <f>O26+O30+O31</f>
        <v>83420</v>
      </c>
      <c r="P25" s="53">
        <f aca="true" t="shared" si="8" ref="P25:W25">P26+P30+P31</f>
        <v>25620</v>
      </c>
      <c r="Q25" s="53">
        <f t="shared" si="8"/>
        <v>42710</v>
      </c>
      <c r="R25" s="53">
        <f t="shared" si="8"/>
        <v>7790.5</v>
      </c>
      <c r="S25" s="53">
        <f t="shared" si="8"/>
        <v>37337.6</v>
      </c>
      <c r="T25" s="53">
        <f t="shared" si="8"/>
        <v>40508.3</v>
      </c>
      <c r="U25" s="53">
        <f t="shared" si="8"/>
        <v>30095</v>
      </c>
      <c r="V25" s="53">
        <f>V26+V30+V31</f>
        <v>0</v>
      </c>
      <c r="W25" s="53">
        <f t="shared" si="8"/>
        <v>0</v>
      </c>
      <c r="X25" s="53">
        <f t="shared" si="2"/>
        <v>711995.5000000001</v>
      </c>
      <c r="Y25" s="53">
        <f>Y26+Y30+Y31</f>
        <v>791000</v>
      </c>
      <c r="Z25" s="66">
        <f t="shared" si="3"/>
        <v>-79004.49999999988</v>
      </c>
      <c r="AA25" s="50">
        <f t="shared" si="4"/>
        <v>-9.987926675094803</v>
      </c>
    </row>
    <row r="26" spans="1:27" s="51" customFormat="1" ht="23.25">
      <c r="A26" s="69" t="s">
        <v>80</v>
      </c>
      <c r="B26" s="53">
        <f aca="true" t="shared" si="9" ref="B26:J26">SUM(B27:B29)</f>
        <v>6160</v>
      </c>
      <c r="C26" s="53">
        <f t="shared" si="9"/>
        <v>29810</v>
      </c>
      <c r="D26" s="53">
        <f t="shared" si="9"/>
        <v>1380</v>
      </c>
      <c r="E26" s="53">
        <f t="shared" si="9"/>
        <v>17840</v>
      </c>
      <c r="F26" s="53">
        <f t="shared" si="9"/>
        <v>7860</v>
      </c>
      <c r="G26" s="53">
        <f t="shared" si="9"/>
        <v>56990</v>
      </c>
      <c r="H26" s="53">
        <f t="shared" si="9"/>
        <v>20180</v>
      </c>
      <c r="I26" s="53">
        <f t="shared" si="9"/>
        <v>26520</v>
      </c>
      <c r="J26" s="53">
        <f t="shared" si="9"/>
        <v>38010</v>
      </c>
      <c r="K26" s="53">
        <f>SUM(K27:K29)</f>
        <v>500</v>
      </c>
      <c r="L26" s="53">
        <f>SUM(L27:L29)</f>
        <v>73840</v>
      </c>
      <c r="M26" s="53">
        <f>SUM(M27:M29)</f>
        <v>58880</v>
      </c>
      <c r="N26" s="53">
        <f>SUM(N27:N29)</f>
        <v>25720</v>
      </c>
      <c r="O26" s="53">
        <f>SUM(O27:O29)</f>
        <v>80520</v>
      </c>
      <c r="P26" s="53">
        <f aca="true" t="shared" si="10" ref="P26:W26">SUM(P27:P29)</f>
        <v>25620</v>
      </c>
      <c r="Q26" s="53">
        <f t="shared" si="10"/>
        <v>42510</v>
      </c>
      <c r="R26" s="53">
        <f t="shared" si="10"/>
        <v>1330</v>
      </c>
      <c r="S26" s="53">
        <f t="shared" si="10"/>
        <v>21260</v>
      </c>
      <c r="T26" s="53">
        <f t="shared" si="10"/>
        <v>36920</v>
      </c>
      <c r="U26" s="53">
        <f t="shared" si="10"/>
        <v>27870</v>
      </c>
      <c r="V26" s="53">
        <f>SUM(V27:V29)</f>
        <v>0</v>
      </c>
      <c r="W26" s="53">
        <f t="shared" si="10"/>
        <v>0</v>
      </c>
      <c r="X26" s="53">
        <f t="shared" si="2"/>
        <v>599720</v>
      </c>
      <c r="Y26" s="53">
        <f>SUM(Y27:Y29)</f>
        <v>651000</v>
      </c>
      <c r="Z26" s="66">
        <f t="shared" si="3"/>
        <v>-51280</v>
      </c>
      <c r="AA26" s="50">
        <f t="shared" si="4"/>
        <v>-7.8771121351766515</v>
      </c>
    </row>
    <row r="27" spans="1:27" s="51" customFormat="1" ht="23.25">
      <c r="A27" s="55" t="s">
        <v>81</v>
      </c>
      <c r="B27" s="56">
        <v>5000</v>
      </c>
      <c r="C27" s="56">
        <v>23700</v>
      </c>
      <c r="D27" s="56">
        <v>1200</v>
      </c>
      <c r="E27" s="56">
        <v>14000</v>
      </c>
      <c r="F27" s="56">
        <v>6200</v>
      </c>
      <c r="G27" s="56">
        <v>50000</v>
      </c>
      <c r="H27" s="56">
        <v>17000</v>
      </c>
      <c r="I27" s="56">
        <v>20000</v>
      </c>
      <c r="J27" s="56">
        <v>31000</v>
      </c>
      <c r="K27" s="56">
        <v>400</v>
      </c>
      <c r="L27" s="56">
        <v>61000</v>
      </c>
      <c r="M27" s="56">
        <v>49400</v>
      </c>
      <c r="N27" s="56">
        <v>21700</v>
      </c>
      <c r="O27" s="56">
        <v>67200</v>
      </c>
      <c r="P27" s="56">
        <v>21400</v>
      </c>
      <c r="Q27" s="56">
        <v>35400</v>
      </c>
      <c r="R27" s="56">
        <v>1000</v>
      </c>
      <c r="S27" s="56">
        <v>18000</v>
      </c>
      <c r="T27" s="56">
        <v>29800</v>
      </c>
      <c r="U27" s="56">
        <v>21800</v>
      </c>
      <c r="V27" s="56"/>
      <c r="W27" s="56"/>
      <c r="X27" s="58">
        <f t="shared" si="2"/>
        <v>495200</v>
      </c>
      <c r="Y27" s="58">
        <v>550000</v>
      </c>
      <c r="Z27" s="59">
        <f t="shared" si="3"/>
        <v>-54800</v>
      </c>
      <c r="AA27" s="59">
        <f t="shared" si="4"/>
        <v>-9.963636363636363</v>
      </c>
    </row>
    <row r="28" spans="1:27" s="51" customFormat="1" ht="23.25">
      <c r="A28" s="60" t="s">
        <v>82</v>
      </c>
      <c r="B28" s="61">
        <v>1160</v>
      </c>
      <c r="C28" s="61">
        <v>6010</v>
      </c>
      <c r="D28" s="61">
        <v>180</v>
      </c>
      <c r="E28" s="61">
        <v>3840</v>
      </c>
      <c r="F28" s="61">
        <v>1660</v>
      </c>
      <c r="G28" s="61">
        <v>6990</v>
      </c>
      <c r="H28" s="61">
        <v>3160</v>
      </c>
      <c r="I28" s="61">
        <v>6480</v>
      </c>
      <c r="J28" s="61">
        <v>6970</v>
      </c>
      <c r="K28" s="61">
        <v>100</v>
      </c>
      <c r="L28" s="61">
        <v>12760</v>
      </c>
      <c r="M28" s="61">
        <v>9280</v>
      </c>
      <c r="N28" s="61">
        <v>3820</v>
      </c>
      <c r="O28" s="61">
        <v>13060</v>
      </c>
      <c r="P28" s="61">
        <v>3740</v>
      </c>
      <c r="Q28" s="61">
        <v>6750</v>
      </c>
      <c r="R28" s="61">
        <v>330</v>
      </c>
      <c r="S28" s="61">
        <v>3260</v>
      </c>
      <c r="T28" s="61">
        <v>7040</v>
      </c>
      <c r="U28" s="61">
        <v>6070</v>
      </c>
      <c r="V28" s="61"/>
      <c r="W28" s="61"/>
      <c r="X28" s="62">
        <f t="shared" si="2"/>
        <v>102660</v>
      </c>
      <c r="Y28" s="62">
        <v>100000</v>
      </c>
      <c r="Z28" s="59">
        <f t="shared" si="3"/>
        <v>2660</v>
      </c>
      <c r="AA28" s="59">
        <f t="shared" si="4"/>
        <v>2.66</v>
      </c>
    </row>
    <row r="29" spans="1:27" s="51" customFormat="1" ht="23.25">
      <c r="A29" s="63" t="s">
        <v>83</v>
      </c>
      <c r="B29" s="68"/>
      <c r="C29" s="68">
        <v>100</v>
      </c>
      <c r="D29" s="68"/>
      <c r="E29" s="68"/>
      <c r="F29" s="68"/>
      <c r="G29" s="68"/>
      <c r="H29" s="68">
        <v>20</v>
      </c>
      <c r="I29" s="68">
        <v>40</v>
      </c>
      <c r="J29" s="68">
        <v>40</v>
      </c>
      <c r="K29" s="68"/>
      <c r="L29" s="68">
        <v>80</v>
      </c>
      <c r="M29" s="68">
        <v>200</v>
      </c>
      <c r="N29" s="68">
        <v>200</v>
      </c>
      <c r="O29" s="68">
        <v>260</v>
      </c>
      <c r="P29" s="68">
        <v>480</v>
      </c>
      <c r="Q29" s="68">
        <v>360</v>
      </c>
      <c r="R29" s="68">
        <v>0</v>
      </c>
      <c r="S29" s="68">
        <v>0</v>
      </c>
      <c r="T29" s="68">
        <v>80</v>
      </c>
      <c r="U29" s="68"/>
      <c r="V29" s="68"/>
      <c r="W29" s="68"/>
      <c r="X29" s="64">
        <f t="shared" si="2"/>
        <v>1860</v>
      </c>
      <c r="Y29" s="64">
        <v>1000</v>
      </c>
      <c r="Z29" s="65">
        <f t="shared" si="3"/>
        <v>860</v>
      </c>
      <c r="AA29" s="65">
        <f t="shared" si="4"/>
        <v>86</v>
      </c>
    </row>
    <row r="30" spans="1:27" s="51" customFormat="1" ht="23.25">
      <c r="A30" s="70" t="s">
        <v>84</v>
      </c>
      <c r="B30" s="49">
        <v>260</v>
      </c>
      <c r="C30" s="49">
        <v>10200</v>
      </c>
      <c r="D30" s="49"/>
      <c r="E30" s="49"/>
      <c r="F30" s="49"/>
      <c r="G30" s="49"/>
      <c r="H30" s="49"/>
      <c r="I30" s="49">
        <v>1300</v>
      </c>
      <c r="J30" s="49">
        <v>130</v>
      </c>
      <c r="K30" s="49">
        <v>0</v>
      </c>
      <c r="L30" s="49">
        <v>1040</v>
      </c>
      <c r="M30" s="49"/>
      <c r="N30" s="49"/>
      <c r="O30" s="49"/>
      <c r="P30" s="49"/>
      <c r="Q30" s="49"/>
      <c r="R30" s="49"/>
      <c r="S30" s="49">
        <v>0</v>
      </c>
      <c r="T30" s="49"/>
      <c r="U30" s="49"/>
      <c r="V30" s="49"/>
      <c r="W30" s="49"/>
      <c r="X30" s="53">
        <f t="shared" si="2"/>
        <v>12930</v>
      </c>
      <c r="Y30" s="53">
        <v>10000</v>
      </c>
      <c r="Z30" s="66">
        <f t="shared" si="3"/>
        <v>2930</v>
      </c>
      <c r="AA30" s="50">
        <f t="shared" si="4"/>
        <v>29.3</v>
      </c>
    </row>
    <row r="31" spans="1:27" s="51" customFormat="1" ht="23.25">
      <c r="A31" s="69" t="s">
        <v>85</v>
      </c>
      <c r="B31" s="53">
        <f aca="true" t="shared" si="11" ref="B31:K31">SUM(B32:B34)</f>
        <v>0</v>
      </c>
      <c r="C31" s="53">
        <f t="shared" si="11"/>
        <v>0</v>
      </c>
      <c r="D31" s="53">
        <f t="shared" si="11"/>
        <v>0</v>
      </c>
      <c r="E31" s="53">
        <f t="shared" si="11"/>
        <v>6770.2</v>
      </c>
      <c r="F31" s="53">
        <f t="shared" si="11"/>
        <v>825</v>
      </c>
      <c r="G31" s="53">
        <f t="shared" si="11"/>
        <v>0</v>
      </c>
      <c r="H31" s="53">
        <f t="shared" si="11"/>
        <v>6709.7</v>
      </c>
      <c r="I31" s="53">
        <f t="shared" si="11"/>
        <v>7656</v>
      </c>
      <c r="J31" s="53">
        <f t="shared" si="11"/>
        <v>23625.5</v>
      </c>
      <c r="K31" s="53">
        <f t="shared" si="11"/>
        <v>2521.8</v>
      </c>
      <c r="L31" s="53">
        <f>SUM(L32:L34)</f>
        <v>7408.1</v>
      </c>
      <c r="M31" s="53">
        <f>SUM(M32:M34)</f>
        <v>3371.8</v>
      </c>
      <c r="N31" s="53">
        <f>SUM(N32:N34)</f>
        <v>9006</v>
      </c>
      <c r="O31" s="53">
        <f>SUM(O32:O34)</f>
        <v>2900</v>
      </c>
      <c r="P31" s="53">
        <f aca="true" t="shared" si="12" ref="P31:W31">SUM(P32:P34)</f>
        <v>0</v>
      </c>
      <c r="Q31" s="53">
        <f t="shared" si="12"/>
        <v>200</v>
      </c>
      <c r="R31" s="53">
        <f t="shared" si="12"/>
        <v>6460.5</v>
      </c>
      <c r="S31" s="53">
        <f t="shared" si="12"/>
        <v>16077.6</v>
      </c>
      <c r="T31" s="53">
        <f>SUM(T32:T34)</f>
        <v>3588.3</v>
      </c>
      <c r="U31" s="53">
        <f t="shared" si="12"/>
        <v>2225</v>
      </c>
      <c r="V31" s="53">
        <f>SUM(V32:V34)</f>
        <v>0</v>
      </c>
      <c r="W31" s="53">
        <f t="shared" si="12"/>
        <v>0</v>
      </c>
      <c r="X31" s="53">
        <f t="shared" si="2"/>
        <v>99345.50000000001</v>
      </c>
      <c r="Y31" s="53">
        <f>SUM(Y32:Y34)</f>
        <v>130000</v>
      </c>
      <c r="Z31" s="66">
        <f t="shared" si="3"/>
        <v>-30654.499999999985</v>
      </c>
      <c r="AA31" s="50">
        <f t="shared" si="4"/>
        <v>-23.580384615384606</v>
      </c>
    </row>
    <row r="32" spans="1:27" s="51" customFormat="1" ht="23.25">
      <c r="A32" s="55" t="s">
        <v>81</v>
      </c>
      <c r="B32" s="56"/>
      <c r="C32" s="56"/>
      <c r="D32" s="56"/>
      <c r="E32" s="56">
        <v>2925</v>
      </c>
      <c r="F32" s="56">
        <v>225</v>
      </c>
      <c r="G32" s="56"/>
      <c r="H32" s="56">
        <v>2700</v>
      </c>
      <c r="I32" s="56">
        <v>0</v>
      </c>
      <c r="J32" s="56">
        <v>8113.5</v>
      </c>
      <c r="K32" s="56">
        <v>225</v>
      </c>
      <c r="L32" s="56">
        <v>4050</v>
      </c>
      <c r="M32" s="56">
        <v>675</v>
      </c>
      <c r="N32" s="56">
        <v>1350</v>
      </c>
      <c r="O32" s="56">
        <v>2700</v>
      </c>
      <c r="P32" s="56"/>
      <c r="Q32" s="56">
        <v>0</v>
      </c>
      <c r="R32" s="56">
        <v>3825</v>
      </c>
      <c r="S32" s="56">
        <v>0</v>
      </c>
      <c r="T32" s="56">
        <v>225</v>
      </c>
      <c r="U32" s="56">
        <v>2025</v>
      </c>
      <c r="V32" s="56"/>
      <c r="W32" s="56"/>
      <c r="X32" s="58">
        <f t="shared" si="2"/>
        <v>29038.5</v>
      </c>
      <c r="Y32" s="58">
        <v>40000</v>
      </c>
      <c r="Z32" s="59">
        <f t="shared" si="3"/>
        <v>-10961.5</v>
      </c>
      <c r="AA32" s="59">
        <f t="shared" si="4"/>
        <v>-27.40375</v>
      </c>
    </row>
    <row r="33" spans="1:27" s="51" customFormat="1" ht="23.25">
      <c r="A33" s="60" t="s">
        <v>82</v>
      </c>
      <c r="B33" s="61"/>
      <c r="C33" s="61"/>
      <c r="D33" s="61"/>
      <c r="E33" s="61">
        <v>3845.2</v>
      </c>
      <c r="F33" s="61">
        <v>600</v>
      </c>
      <c r="G33" s="61"/>
      <c r="H33" s="61">
        <v>2209.7</v>
      </c>
      <c r="I33" s="61">
        <v>7656</v>
      </c>
      <c r="J33" s="61">
        <v>15512</v>
      </c>
      <c r="K33" s="61">
        <v>2296.8</v>
      </c>
      <c r="L33" s="61">
        <v>3358.1</v>
      </c>
      <c r="M33" s="61">
        <v>2696.8</v>
      </c>
      <c r="N33" s="61">
        <v>7656</v>
      </c>
      <c r="O33" s="61">
        <v>200</v>
      </c>
      <c r="P33" s="61"/>
      <c r="Q33" s="61">
        <v>200</v>
      </c>
      <c r="R33" s="61">
        <v>2635.5</v>
      </c>
      <c r="S33" s="61">
        <v>16077.6</v>
      </c>
      <c r="T33" s="56">
        <v>2296.8</v>
      </c>
      <c r="U33" s="61">
        <v>200</v>
      </c>
      <c r="V33" s="61"/>
      <c r="W33" s="61"/>
      <c r="X33" s="62">
        <f t="shared" si="2"/>
        <v>67440.5</v>
      </c>
      <c r="Y33" s="62">
        <v>85000</v>
      </c>
      <c r="Z33" s="59">
        <f t="shared" si="3"/>
        <v>-17559.5</v>
      </c>
      <c r="AA33" s="59">
        <f t="shared" si="4"/>
        <v>-20.65823529411765</v>
      </c>
    </row>
    <row r="34" spans="1:27" s="51" customFormat="1" ht="23.25">
      <c r="A34" s="71" t="s">
        <v>86</v>
      </c>
      <c r="B34" s="61"/>
      <c r="C34" s="61"/>
      <c r="D34" s="61"/>
      <c r="E34" s="61"/>
      <c r="F34" s="61"/>
      <c r="G34" s="61"/>
      <c r="H34" s="61">
        <v>1800</v>
      </c>
      <c r="I34" s="61">
        <v>0</v>
      </c>
      <c r="J34" s="61"/>
      <c r="K34" s="61"/>
      <c r="L34" s="61"/>
      <c r="M34" s="61"/>
      <c r="N34" s="61"/>
      <c r="O34" s="61"/>
      <c r="P34" s="61"/>
      <c r="Q34" s="61"/>
      <c r="R34" s="61"/>
      <c r="S34" s="61">
        <v>0</v>
      </c>
      <c r="T34" s="61">
        <v>1066.5</v>
      </c>
      <c r="U34" s="61"/>
      <c r="V34" s="61"/>
      <c r="W34" s="61"/>
      <c r="X34" s="64">
        <f t="shared" si="2"/>
        <v>2866.5</v>
      </c>
      <c r="Y34" s="49">
        <v>5000</v>
      </c>
      <c r="Z34" s="59">
        <f t="shared" si="3"/>
        <v>-2133.5</v>
      </c>
      <c r="AA34" s="65">
        <f>Z34*100/Y34</f>
        <v>-42.67</v>
      </c>
    </row>
    <row r="35" spans="1:27" s="51" customFormat="1" ht="24" thickBot="1">
      <c r="A35" s="72" t="s">
        <v>40</v>
      </c>
      <c r="B35" s="73">
        <f aca="true" t="shared" si="13" ref="B35:N35">SUM(B6+B11+B12+B17+B18+B19+B20+B21+B22+B23+B24+B25+B5+B4)</f>
        <v>37757265.28</v>
      </c>
      <c r="C35" s="73">
        <f t="shared" si="13"/>
        <v>80191.06</v>
      </c>
      <c r="D35" s="73">
        <f t="shared" si="13"/>
        <v>28525892.6</v>
      </c>
      <c r="E35" s="73">
        <f t="shared" si="13"/>
        <v>139607.23</v>
      </c>
      <c r="F35" s="73">
        <f t="shared" si="13"/>
        <v>8685</v>
      </c>
      <c r="G35" s="73">
        <f t="shared" si="13"/>
        <v>243117.5</v>
      </c>
      <c r="H35" s="73">
        <f t="shared" si="13"/>
        <v>19986939.799999997</v>
      </c>
      <c r="I35" s="73">
        <f t="shared" si="13"/>
        <v>35476</v>
      </c>
      <c r="J35" s="73">
        <f t="shared" si="13"/>
        <v>10191444.25</v>
      </c>
      <c r="K35" s="73">
        <f t="shared" si="13"/>
        <v>23513.56</v>
      </c>
      <c r="L35" s="73">
        <f>SUM(L6+L11+L12+L17+L18+L19+L20+L21+L22+L23+L24+L25+L5+L4)</f>
        <v>12525173.54</v>
      </c>
      <c r="M35" s="73">
        <f t="shared" si="13"/>
        <v>266251.74</v>
      </c>
      <c r="N35" s="73">
        <f t="shared" si="13"/>
        <v>242357.8</v>
      </c>
      <c r="O35" s="73">
        <f>SUM(O6+O11+O12+O17+O18+O19+O20+O21+O22+O23+O24+O25+O5+O4)</f>
        <v>150809.28</v>
      </c>
      <c r="P35" s="73">
        <f aca="true" t="shared" si="14" ref="P35:W35">SUM(P6+P11+P12+P17+P18+P19+P20+P21+P22+P23+P24+P25+P5+P4)</f>
        <v>25620</v>
      </c>
      <c r="Q35" s="73">
        <f t="shared" si="14"/>
        <v>279169.57999999996</v>
      </c>
      <c r="R35" s="73">
        <f t="shared" si="14"/>
        <v>5012254.5</v>
      </c>
      <c r="S35" s="73">
        <f t="shared" si="14"/>
        <v>37337.6</v>
      </c>
      <c r="T35" s="73">
        <f t="shared" si="14"/>
        <v>5029022.3</v>
      </c>
      <c r="U35" s="73">
        <f t="shared" si="14"/>
        <v>30095</v>
      </c>
      <c r="V35" s="73">
        <f>SUM(V6+V11+V12+V17+V18+V19+V20+V21+V22+V23+V24+V25+V5+V4)</f>
        <v>10256136.53</v>
      </c>
      <c r="W35" s="73">
        <f t="shared" si="14"/>
        <v>0</v>
      </c>
      <c r="X35" s="73">
        <f>SUM(B35:W35)</f>
        <v>130846360.14999998</v>
      </c>
      <c r="Y35" s="73">
        <f>SUM(Y6+Y11+Y12+Y17+Y18+Y19+Y20+Y21+Y22+Y23+Y24+Y25+Y5+Y4)</f>
        <v>849954</v>
      </c>
      <c r="Z35" s="74">
        <f>SUM(X35-Y35)</f>
        <v>129996406.14999998</v>
      </c>
      <c r="AA35" s="74">
        <f>Z35*100/Y35</f>
        <v>15294.522544749478</v>
      </c>
    </row>
    <row r="36" spans="1:27" s="51" customFormat="1" ht="24" thickTop="1">
      <c r="A36" s="75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s="51" customFormat="1" ht="23.25">
      <c r="A37" s="102"/>
      <c r="B37" s="102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</row>
  </sheetData>
  <sheetProtection/>
  <mergeCells count="3">
    <mergeCell ref="A1:J1"/>
    <mergeCell ref="A2:J2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7"/>
  <sheetViews>
    <sheetView zoomScale="80" zoomScaleNormal="80" zoomScalePageLayoutView="0" workbookViewId="0" topLeftCell="P1">
      <selection activeCell="V13" sqref="V13"/>
    </sheetView>
  </sheetViews>
  <sheetFormatPr defaultColWidth="9.140625" defaultRowHeight="15"/>
  <cols>
    <col min="1" max="1" width="26.421875" style="43" customWidth="1"/>
    <col min="2" max="21" width="12.8515625" style="43" customWidth="1"/>
    <col min="22" max="23" width="14.00390625" style="43" customWidth="1"/>
    <col min="24" max="25" width="14.8515625" style="43" customWidth="1"/>
    <col min="26" max="26" width="17.00390625" style="43" customWidth="1"/>
    <col min="27" max="27" width="8.7109375" style="43" customWidth="1"/>
    <col min="28" max="16384" width="9.00390625" style="43" customWidth="1"/>
  </cols>
  <sheetData>
    <row r="1" spans="1:21" ht="30.75">
      <c r="A1" s="101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7" ht="30.75">
      <c r="A2" s="101" t="s">
        <v>134</v>
      </c>
      <c r="B2" s="101"/>
      <c r="C2" s="101"/>
      <c r="D2" s="101"/>
      <c r="E2" s="101"/>
      <c r="F2" s="101"/>
      <c r="G2" s="101"/>
      <c r="H2" s="101"/>
      <c r="I2" s="101"/>
      <c r="J2" s="101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/>
      <c r="Z2" s="44" t="s">
        <v>53</v>
      </c>
      <c r="AA2" s="44"/>
    </row>
    <row r="3" spans="1:27" ht="24">
      <c r="A3" s="45" t="s">
        <v>54</v>
      </c>
      <c r="B3" s="46" t="s">
        <v>114</v>
      </c>
      <c r="C3" s="46" t="s">
        <v>115</v>
      </c>
      <c r="D3" s="46" t="s">
        <v>116</v>
      </c>
      <c r="E3" s="46" t="s">
        <v>117</v>
      </c>
      <c r="F3" s="46" t="s">
        <v>118</v>
      </c>
      <c r="G3" s="46" t="s">
        <v>119</v>
      </c>
      <c r="H3" s="46" t="s">
        <v>120</v>
      </c>
      <c r="I3" s="46" t="s">
        <v>121</v>
      </c>
      <c r="J3" s="46" t="s">
        <v>122</v>
      </c>
      <c r="K3" s="46" t="s">
        <v>123</v>
      </c>
      <c r="L3" s="46" t="s">
        <v>124</v>
      </c>
      <c r="M3" s="46" t="s">
        <v>125</v>
      </c>
      <c r="N3" s="46" t="s">
        <v>126</v>
      </c>
      <c r="O3" s="46" t="s">
        <v>127</v>
      </c>
      <c r="P3" s="46" t="s">
        <v>128</v>
      </c>
      <c r="Q3" s="46" t="s">
        <v>129</v>
      </c>
      <c r="R3" s="46" t="s">
        <v>130</v>
      </c>
      <c r="S3" s="46" t="s">
        <v>131</v>
      </c>
      <c r="T3" s="46" t="s">
        <v>132</v>
      </c>
      <c r="U3" s="46" t="s">
        <v>133</v>
      </c>
      <c r="V3" s="46" t="s">
        <v>87</v>
      </c>
      <c r="W3" s="46" t="s">
        <v>112</v>
      </c>
      <c r="X3" s="46" t="s">
        <v>55</v>
      </c>
      <c r="Y3" s="46" t="s">
        <v>56</v>
      </c>
      <c r="Z3" s="47" t="s">
        <v>57</v>
      </c>
      <c r="AA3" s="47" t="s">
        <v>6</v>
      </c>
    </row>
    <row r="4" spans="1:27" s="51" customFormat="1" ht="23.25">
      <c r="A4" s="48" t="s">
        <v>58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>
        <f>SUM(C4:W4)</f>
        <v>0</v>
      </c>
      <c r="Z4" s="50">
        <f>SUM(W4-Y4)</f>
        <v>0</v>
      </c>
      <c r="AA4" s="50">
        <f>SUM(Y4-Z4)</f>
        <v>0</v>
      </c>
    </row>
    <row r="5" spans="1:27" s="51" customFormat="1" ht="23.25">
      <c r="A5" s="52" t="s">
        <v>59</v>
      </c>
      <c r="B5" s="53">
        <f>0</f>
        <v>0</v>
      </c>
      <c r="C5" s="53">
        <v>0</v>
      </c>
      <c r="D5" s="53">
        <v>0</v>
      </c>
      <c r="E5" s="53">
        <v>0</v>
      </c>
      <c r="F5" s="53">
        <v>0</v>
      </c>
      <c r="G5" s="53"/>
      <c r="H5" s="53"/>
      <c r="I5" s="53"/>
      <c r="J5" s="53"/>
      <c r="K5" s="53">
        <v>400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8">
        <f>SUM(B5:W5)</f>
        <v>400</v>
      </c>
      <c r="Y5" s="53">
        <v>0</v>
      </c>
      <c r="Z5" s="50">
        <f>SUM(W5-Y5)</f>
        <v>0</v>
      </c>
      <c r="AA5" s="50" t="e">
        <f>Z5*100/Y5</f>
        <v>#DIV/0!</v>
      </c>
    </row>
    <row r="6" spans="1:27" s="51" customFormat="1" ht="23.25">
      <c r="A6" s="48" t="s">
        <v>60</v>
      </c>
      <c r="B6" s="54">
        <f aca="true" t="shared" si="0" ref="B6:N6">SUM(B7:B10)</f>
        <v>32856.25</v>
      </c>
      <c r="C6" s="54">
        <f t="shared" si="0"/>
        <v>7288.75</v>
      </c>
      <c r="D6" s="54">
        <f t="shared" si="0"/>
        <v>10079641.65</v>
      </c>
      <c r="E6" s="54">
        <f t="shared" si="0"/>
        <v>58875</v>
      </c>
      <c r="F6" s="54">
        <f t="shared" si="0"/>
        <v>145368.78</v>
      </c>
      <c r="G6" s="54">
        <f t="shared" si="0"/>
        <v>100526.28</v>
      </c>
      <c r="H6" s="54">
        <f t="shared" si="0"/>
        <v>9947520</v>
      </c>
      <c r="I6" s="54">
        <f t="shared" si="0"/>
        <v>130569.56</v>
      </c>
      <c r="J6" s="54">
        <f t="shared" si="0"/>
        <v>10131398.45</v>
      </c>
      <c r="K6" s="54">
        <f t="shared" si="0"/>
        <v>0</v>
      </c>
      <c r="L6" s="54">
        <f t="shared" si="0"/>
        <v>193096.5</v>
      </c>
      <c r="M6" s="54">
        <f t="shared" si="0"/>
        <v>19906716.25</v>
      </c>
      <c r="N6" s="54">
        <f t="shared" si="0"/>
        <v>42520.25</v>
      </c>
      <c r="O6" s="54">
        <f>SUM(O7:O10)</f>
        <v>58602.5</v>
      </c>
      <c r="P6" s="54">
        <f aca="true" t="shared" si="1" ref="P6:W6">SUM(P7:P10)</f>
        <v>28916194.28</v>
      </c>
      <c r="Q6" s="54">
        <f t="shared" si="1"/>
        <v>189485.08</v>
      </c>
      <c r="R6" s="54">
        <f t="shared" si="1"/>
        <v>19950738.76</v>
      </c>
      <c r="S6" s="54">
        <f t="shared" si="1"/>
        <v>62043.78</v>
      </c>
      <c r="T6" s="54">
        <f t="shared" si="1"/>
        <v>224994.57</v>
      </c>
      <c r="U6" s="54">
        <f t="shared" si="1"/>
        <v>37680000</v>
      </c>
      <c r="V6" s="54">
        <f>SUM(V7:V10)</f>
        <v>0</v>
      </c>
      <c r="W6" s="54">
        <f t="shared" si="1"/>
        <v>0</v>
      </c>
      <c r="X6" s="53">
        <f>SUM(B6:W6)</f>
        <v>137858436.69</v>
      </c>
      <c r="Y6" s="53">
        <f>SUM(Y7:Y10)</f>
        <v>241752000</v>
      </c>
      <c r="Z6" s="50">
        <f>SUM(X6-Y6)</f>
        <v>-103893563.31</v>
      </c>
      <c r="AA6" s="50">
        <f>Z6*100/Y6</f>
        <v>-42.97526527598531</v>
      </c>
    </row>
    <row r="7" spans="1:27" s="51" customFormat="1" ht="23.25">
      <c r="A7" s="55" t="s">
        <v>61</v>
      </c>
      <c r="B7" s="56"/>
      <c r="C7" s="56"/>
      <c r="D7" s="56">
        <v>9947520</v>
      </c>
      <c r="E7" s="56"/>
      <c r="F7" s="56"/>
      <c r="G7" s="56"/>
      <c r="H7" s="56">
        <v>9947520</v>
      </c>
      <c r="I7" s="56"/>
      <c r="J7" s="56">
        <v>9947520</v>
      </c>
      <c r="K7" s="56"/>
      <c r="L7" s="56"/>
      <c r="M7" s="56">
        <v>19895040</v>
      </c>
      <c r="N7" s="56"/>
      <c r="O7" s="56"/>
      <c r="P7" s="56">
        <v>28787520</v>
      </c>
      <c r="Q7" s="56"/>
      <c r="R7" s="56">
        <v>19895040</v>
      </c>
      <c r="S7" s="56"/>
      <c r="T7" s="56"/>
      <c r="U7" s="57">
        <v>37680000</v>
      </c>
      <c r="V7" s="58"/>
      <c r="W7" s="58"/>
      <c r="X7" s="62">
        <f>SUM(B7:W7)</f>
        <v>136100160</v>
      </c>
      <c r="Y7" s="58">
        <v>240000000</v>
      </c>
      <c r="Z7" s="59">
        <f>X7-Y7</f>
        <v>-103899840</v>
      </c>
      <c r="AA7" s="59">
        <f>Z7*100/Y7</f>
        <v>-43.2916</v>
      </c>
    </row>
    <row r="8" spans="1:27" s="51" customFormat="1" ht="23.25">
      <c r="A8" s="60" t="s">
        <v>62</v>
      </c>
      <c r="B8" s="61">
        <v>32856.25</v>
      </c>
      <c r="C8" s="61">
        <v>2968.75</v>
      </c>
      <c r="D8" s="61">
        <v>132121.65</v>
      </c>
      <c r="E8" s="61">
        <v>58875</v>
      </c>
      <c r="F8" s="61">
        <v>145368.78</v>
      </c>
      <c r="G8" s="61">
        <v>100526.28</v>
      </c>
      <c r="H8" s="61"/>
      <c r="I8" s="61">
        <v>130569.56</v>
      </c>
      <c r="J8" s="61">
        <v>183878.45</v>
      </c>
      <c r="K8" s="61"/>
      <c r="L8" s="61">
        <v>193096.5</v>
      </c>
      <c r="M8" s="61">
        <v>11676.25</v>
      </c>
      <c r="N8" s="61">
        <v>42520.25</v>
      </c>
      <c r="O8" s="61">
        <v>58602.5</v>
      </c>
      <c r="P8" s="61">
        <v>128674.28</v>
      </c>
      <c r="Q8" s="61">
        <v>186893.08</v>
      </c>
      <c r="R8" s="61">
        <v>55698.76</v>
      </c>
      <c r="S8" s="61">
        <v>62043.78</v>
      </c>
      <c r="T8" s="61">
        <v>224994.57</v>
      </c>
      <c r="U8" s="61"/>
      <c r="V8" s="62"/>
      <c r="W8" s="62"/>
      <c r="X8" s="62">
        <f aca="true" t="shared" si="2" ref="X8:X34">SUM(B8:W8)</f>
        <v>1751364.6900000002</v>
      </c>
      <c r="Y8" s="62">
        <v>1750000</v>
      </c>
      <c r="Z8" s="59">
        <f aca="true" t="shared" si="3" ref="Z8:AA34">X8-Y8</f>
        <v>1364.690000000177</v>
      </c>
      <c r="AA8" s="59">
        <f>Z8*100/Y8</f>
        <v>0.07798228571429583</v>
      </c>
    </row>
    <row r="9" spans="1:27" s="51" customFormat="1" ht="23.25">
      <c r="A9" s="60" t="s">
        <v>63</v>
      </c>
      <c r="B9" s="61"/>
      <c r="C9" s="61">
        <v>4320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>
        <v>2592</v>
      </c>
      <c r="R9" s="61"/>
      <c r="S9" s="61"/>
      <c r="T9" s="61"/>
      <c r="U9" s="61"/>
      <c r="V9" s="62"/>
      <c r="W9" s="62"/>
      <c r="X9" s="62">
        <f t="shared" si="2"/>
        <v>6912</v>
      </c>
      <c r="Y9" s="62">
        <v>2000</v>
      </c>
      <c r="Z9" s="59">
        <f t="shared" si="3"/>
        <v>4912</v>
      </c>
      <c r="AA9" s="59">
        <f aca="true" t="shared" si="4" ref="AA9:AA33">Z9*100/Y9</f>
        <v>245.6</v>
      </c>
    </row>
    <row r="10" spans="1:27" s="51" customFormat="1" ht="23.25">
      <c r="A10" s="63" t="s">
        <v>64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/>
      <c r="X10" s="64">
        <f t="shared" si="2"/>
        <v>0</v>
      </c>
      <c r="Y10" s="64">
        <v>0</v>
      </c>
      <c r="Z10" s="65">
        <f t="shared" si="3"/>
        <v>0</v>
      </c>
      <c r="AA10" s="65">
        <v>0</v>
      </c>
    </row>
    <row r="11" spans="1:27" s="51" customFormat="1" ht="23.25">
      <c r="A11" s="52" t="s">
        <v>65</v>
      </c>
      <c r="B11" s="53"/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/>
      <c r="U11" s="53">
        <v>0</v>
      </c>
      <c r="V11" s="53"/>
      <c r="W11" s="53"/>
      <c r="X11" s="53">
        <f t="shared" si="2"/>
        <v>0</v>
      </c>
      <c r="Y11" s="53">
        <f>SUM(C11:W11)</f>
        <v>0</v>
      </c>
      <c r="Z11" s="66">
        <f t="shared" si="3"/>
        <v>0</v>
      </c>
      <c r="AA11" s="66">
        <v>0</v>
      </c>
    </row>
    <row r="12" spans="1:27" s="51" customFormat="1" ht="23.25">
      <c r="A12" s="48" t="s">
        <v>66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101878.82</v>
      </c>
      <c r="M12" s="53">
        <f t="shared" si="5"/>
        <v>0</v>
      </c>
      <c r="N12" s="53">
        <f t="shared" si="5"/>
        <v>0</v>
      </c>
      <c r="O12" s="53">
        <f>SUM(O13:O16)</f>
        <v>0</v>
      </c>
      <c r="P12" s="53">
        <f aca="true" t="shared" si="6" ref="P12:W12">SUM(P13:P16)</f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>SUM(V13:V16)</f>
        <v>0</v>
      </c>
      <c r="W12" s="53">
        <f t="shared" si="6"/>
        <v>0</v>
      </c>
      <c r="X12" s="53">
        <f t="shared" si="2"/>
        <v>101878.82</v>
      </c>
      <c r="Y12" s="53">
        <f>SUM(Y13:Y16)</f>
        <v>110000</v>
      </c>
      <c r="Z12" s="66">
        <f t="shared" si="3"/>
        <v>-8121.179999999993</v>
      </c>
      <c r="AA12" s="50">
        <f t="shared" si="4"/>
        <v>-7.382890909090903</v>
      </c>
    </row>
    <row r="13" spans="1:27" s="51" customFormat="1" ht="23.25">
      <c r="A13" s="55" t="s">
        <v>67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61">
        <f>0</f>
        <v>0</v>
      </c>
      <c r="X13" s="58">
        <f t="shared" si="2"/>
        <v>0</v>
      </c>
      <c r="Y13" s="58">
        <f>SUM(C13:W13)</f>
        <v>0</v>
      </c>
      <c r="Z13" s="59">
        <f t="shared" si="3"/>
        <v>0</v>
      </c>
      <c r="AA13" s="59">
        <v>0</v>
      </c>
    </row>
    <row r="14" spans="1:27" s="51" customFormat="1" ht="23.25">
      <c r="A14" s="60" t="s">
        <v>68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1">
        <f>0</f>
        <v>0</v>
      </c>
      <c r="X14" s="62">
        <f t="shared" si="2"/>
        <v>0</v>
      </c>
      <c r="Y14" s="62">
        <f>SUM(C14:W14)</f>
        <v>0</v>
      </c>
      <c r="Z14" s="59">
        <f t="shared" si="3"/>
        <v>0</v>
      </c>
      <c r="AA14" s="59">
        <v>0</v>
      </c>
    </row>
    <row r="15" spans="1:27" s="51" customFormat="1" ht="23.25">
      <c r="A15" s="60" t="s">
        <v>69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/>
      <c r="K15" s="61">
        <v>0</v>
      </c>
      <c r="L15" s="61">
        <v>101878.82</v>
      </c>
      <c r="M15" s="61"/>
      <c r="N15" s="61"/>
      <c r="O15" s="61"/>
      <c r="P15" s="61">
        <v>0</v>
      </c>
      <c r="Q15" s="61"/>
      <c r="R15" s="61"/>
      <c r="S15" s="61"/>
      <c r="T15" s="61">
        <v>0</v>
      </c>
      <c r="U15" s="61"/>
      <c r="V15" s="61"/>
      <c r="W15" s="61"/>
      <c r="X15" s="62">
        <f>SUM(B15:W15)</f>
        <v>101878.82</v>
      </c>
      <c r="Y15" s="62">
        <v>110000</v>
      </c>
      <c r="Z15" s="59">
        <f t="shared" si="3"/>
        <v>-8121.179999999993</v>
      </c>
      <c r="AA15" s="59">
        <f t="shared" si="4"/>
        <v>-7.382890909090903</v>
      </c>
    </row>
    <row r="16" spans="1:27" s="51" customFormat="1" ht="23.25">
      <c r="A16" s="67" t="s">
        <v>70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8">
        <f>0</f>
        <v>0</v>
      </c>
      <c r="X16" s="64">
        <f t="shared" si="2"/>
        <v>0</v>
      </c>
      <c r="Y16" s="64">
        <f>SUM(C16:W16)</f>
        <v>0</v>
      </c>
      <c r="Z16" s="65">
        <f t="shared" si="3"/>
        <v>0</v>
      </c>
      <c r="AA16" s="65">
        <v>0</v>
      </c>
    </row>
    <row r="17" spans="1:27" s="51" customFormat="1" ht="23.25">
      <c r="A17" s="48" t="s">
        <v>71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>0</f>
        <v>0</v>
      </c>
      <c r="X17" s="53">
        <f t="shared" si="2"/>
        <v>0</v>
      </c>
      <c r="Y17" s="53">
        <f>SUM(C17:W17)</f>
        <v>0</v>
      </c>
      <c r="Z17" s="66">
        <f t="shared" si="3"/>
        <v>0</v>
      </c>
      <c r="AA17" s="66">
        <v>0</v>
      </c>
    </row>
    <row r="18" spans="1:27" s="51" customFormat="1" ht="23.25">
      <c r="A18" s="48" t="s">
        <v>72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>
        <f t="shared" si="2"/>
        <v>0</v>
      </c>
      <c r="Y18" s="53">
        <v>0</v>
      </c>
      <c r="Z18" s="66">
        <f t="shared" si="3"/>
        <v>0</v>
      </c>
      <c r="AA18" s="66">
        <f t="shared" si="3"/>
        <v>0</v>
      </c>
    </row>
    <row r="19" spans="1:27" s="51" customFormat="1" ht="23.25">
      <c r="A19" s="48" t="s">
        <v>73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/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/>
      <c r="S19" s="53"/>
      <c r="T19" s="53"/>
      <c r="U19" s="53">
        <f>0</f>
        <v>0</v>
      </c>
      <c r="V19" s="53">
        <f>0</f>
        <v>0</v>
      </c>
      <c r="W19" s="53">
        <f>0</f>
        <v>0</v>
      </c>
      <c r="X19" s="53">
        <f t="shared" si="2"/>
        <v>0</v>
      </c>
      <c r="Y19" s="53">
        <f>SUM(C19:W19)</f>
        <v>0</v>
      </c>
      <c r="Z19" s="66">
        <f t="shared" si="3"/>
        <v>0</v>
      </c>
      <c r="AA19" s="66">
        <v>0</v>
      </c>
    </row>
    <row r="20" spans="1:27" s="51" customFormat="1" ht="23.25">
      <c r="A20" s="48" t="s">
        <v>74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>0</f>
        <v>0</v>
      </c>
      <c r="X20" s="53">
        <f t="shared" si="2"/>
        <v>0</v>
      </c>
      <c r="Y20" s="53">
        <f>SUM(C20:W20)</f>
        <v>0</v>
      </c>
      <c r="Z20" s="66">
        <f t="shared" si="3"/>
        <v>0</v>
      </c>
      <c r="AA20" s="66">
        <v>0</v>
      </c>
    </row>
    <row r="21" spans="1:27" s="51" customFormat="1" ht="23.25">
      <c r="A21" s="48" t="s">
        <v>75</v>
      </c>
      <c r="B21" s="53">
        <v>0</v>
      </c>
      <c r="C21" s="53">
        <v>0</v>
      </c>
      <c r="D21" s="53">
        <v>0</v>
      </c>
      <c r="E21" s="53"/>
      <c r="F21" s="53"/>
      <c r="G21" s="53">
        <v>0</v>
      </c>
      <c r="H21" s="53">
        <v>4611.23</v>
      </c>
      <c r="I21" s="53">
        <v>0</v>
      </c>
      <c r="J21" s="53"/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/>
      <c r="V21" s="53"/>
      <c r="W21" s="53"/>
      <c r="X21" s="53">
        <f t="shared" si="2"/>
        <v>4611.23</v>
      </c>
      <c r="Y21" s="53">
        <v>3800</v>
      </c>
      <c r="Z21" s="66">
        <f t="shared" si="3"/>
        <v>811.2299999999996</v>
      </c>
      <c r="AA21" s="66">
        <f t="shared" si="4"/>
        <v>21.34815789473683</v>
      </c>
    </row>
    <row r="22" spans="1:27" s="51" customFormat="1" ht="23.25">
      <c r="A22" s="48" t="s">
        <v>76</v>
      </c>
      <c r="B22" s="53">
        <v>0</v>
      </c>
      <c r="C22" s="53"/>
      <c r="D22" s="53">
        <v>270.54</v>
      </c>
      <c r="E22" s="53"/>
      <c r="F22" s="53">
        <v>0</v>
      </c>
      <c r="G22" s="53"/>
      <c r="H22" s="53"/>
      <c r="I22" s="53">
        <v>175.35</v>
      </c>
      <c r="J22" s="53">
        <v>0</v>
      </c>
      <c r="K22" s="53">
        <v>300.6</v>
      </c>
      <c r="L22" s="53">
        <v>315.63</v>
      </c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/>
      <c r="X22" s="53">
        <f t="shared" si="2"/>
        <v>1062.12</v>
      </c>
      <c r="Y22" s="53">
        <v>0</v>
      </c>
      <c r="Z22" s="66">
        <f t="shared" si="3"/>
        <v>1062.12</v>
      </c>
      <c r="AA22" s="66" t="e">
        <f t="shared" si="4"/>
        <v>#DIV/0!</v>
      </c>
    </row>
    <row r="23" spans="1:27" s="51" customFormat="1" ht="23.25">
      <c r="A23" s="48" t="s">
        <v>77</v>
      </c>
      <c r="B23" s="53">
        <v>0</v>
      </c>
      <c r="C23" s="53">
        <v>0</v>
      </c>
      <c r="D23" s="53">
        <v>0</v>
      </c>
      <c r="E23" s="53"/>
      <c r="F23" s="53">
        <v>16737</v>
      </c>
      <c r="G23" s="53">
        <v>0</v>
      </c>
      <c r="H23" s="53"/>
      <c r="I23" s="53"/>
      <c r="J23" s="53"/>
      <c r="K23" s="53">
        <v>1210</v>
      </c>
      <c r="L23" s="53">
        <v>16218</v>
      </c>
      <c r="M23" s="53"/>
      <c r="N23" s="53"/>
      <c r="O23" s="53"/>
      <c r="P23" s="53">
        <v>0</v>
      </c>
      <c r="Q23" s="53">
        <v>0</v>
      </c>
      <c r="R23" s="53"/>
      <c r="S23" s="53"/>
      <c r="T23" s="53">
        <v>0</v>
      </c>
      <c r="U23" s="53"/>
      <c r="V23" s="53"/>
      <c r="W23" s="53"/>
      <c r="X23" s="53">
        <f t="shared" si="2"/>
        <v>34165</v>
      </c>
      <c r="Y23" s="53">
        <v>37000</v>
      </c>
      <c r="Z23" s="66">
        <f t="shared" si="3"/>
        <v>-2835</v>
      </c>
      <c r="AA23" s="66">
        <f t="shared" si="4"/>
        <v>-7.662162162162162</v>
      </c>
    </row>
    <row r="24" spans="1:27" s="51" customFormat="1" ht="23.25">
      <c r="A24" s="52" t="s">
        <v>78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/>
      <c r="K24" s="53">
        <v>11093.22</v>
      </c>
      <c r="L24" s="53">
        <v>0</v>
      </c>
      <c r="M24" s="53"/>
      <c r="N24" s="53"/>
      <c r="O24" s="53"/>
      <c r="P24" s="53">
        <v>0</v>
      </c>
      <c r="Q24" s="53">
        <v>0</v>
      </c>
      <c r="R24" s="53"/>
      <c r="S24" s="53"/>
      <c r="T24" s="53">
        <v>0</v>
      </c>
      <c r="U24" s="53"/>
      <c r="V24" s="53"/>
      <c r="W24" s="53"/>
      <c r="X24" s="53">
        <f t="shared" si="2"/>
        <v>11093.22</v>
      </c>
      <c r="Y24" s="53">
        <v>7000</v>
      </c>
      <c r="Z24" s="66">
        <f t="shared" si="3"/>
        <v>4093.2199999999993</v>
      </c>
      <c r="AA24" s="66">
        <f t="shared" si="4"/>
        <v>58.47457142857142</v>
      </c>
    </row>
    <row r="25" spans="1:27" s="51" customFormat="1" ht="23.25">
      <c r="A25" s="48" t="s">
        <v>79</v>
      </c>
      <c r="B25" s="53">
        <f aca="true" t="shared" si="7" ref="B25:J25">B26+B30+B31</f>
        <v>53880.5</v>
      </c>
      <c r="C25" s="53">
        <f t="shared" si="7"/>
        <v>42830</v>
      </c>
      <c r="D25" s="53">
        <f t="shared" si="7"/>
        <v>126674.2</v>
      </c>
      <c r="E25" s="53">
        <f t="shared" si="7"/>
        <v>129755.7</v>
      </c>
      <c r="F25" s="53">
        <f t="shared" si="7"/>
        <v>39075</v>
      </c>
      <c r="G25" s="53">
        <f t="shared" si="7"/>
        <v>99342</v>
      </c>
      <c r="H25" s="53">
        <f t="shared" si="7"/>
        <v>61760</v>
      </c>
      <c r="I25" s="53">
        <f t="shared" si="7"/>
        <v>54454.2</v>
      </c>
      <c r="J25" s="53">
        <f t="shared" si="7"/>
        <v>39520</v>
      </c>
      <c r="K25" s="53">
        <f>K26+K30+K31</f>
        <v>112955</v>
      </c>
      <c r="L25" s="53">
        <f>L26+L30+L31</f>
        <v>60974</v>
      </c>
      <c r="M25" s="53">
        <f>M26+M30+M31</f>
        <v>2370</v>
      </c>
      <c r="N25" s="53">
        <f>N26+N30+N31</f>
        <v>80085</v>
      </c>
      <c r="O25" s="53">
        <f>O26+O30+O31</f>
        <v>50454.7</v>
      </c>
      <c r="P25" s="53">
        <f aca="true" t="shared" si="8" ref="P25:W25">P26+P30+P31</f>
        <v>23635</v>
      </c>
      <c r="Q25" s="53">
        <f t="shared" si="8"/>
        <v>69701.3</v>
      </c>
      <c r="R25" s="53">
        <f t="shared" si="8"/>
        <v>74550</v>
      </c>
      <c r="S25" s="53">
        <f t="shared" si="8"/>
        <v>42990</v>
      </c>
      <c r="T25" s="53">
        <f t="shared" si="8"/>
        <v>0</v>
      </c>
      <c r="U25" s="53">
        <f t="shared" si="8"/>
        <v>0</v>
      </c>
      <c r="V25" s="53">
        <f>V26+V30+V31</f>
        <v>0</v>
      </c>
      <c r="W25" s="53">
        <f t="shared" si="8"/>
        <v>0</v>
      </c>
      <c r="X25" s="53">
        <f t="shared" si="2"/>
        <v>1165006.6</v>
      </c>
      <c r="Y25" s="53">
        <f>Y26+Y30+Y31</f>
        <v>878800</v>
      </c>
      <c r="Z25" s="66">
        <f t="shared" si="3"/>
        <v>286206.6000000001</v>
      </c>
      <c r="AA25" s="50">
        <f t="shared" si="4"/>
        <v>32.56788802913064</v>
      </c>
    </row>
    <row r="26" spans="1:27" s="51" customFormat="1" ht="23.25">
      <c r="A26" s="69" t="s">
        <v>80</v>
      </c>
      <c r="B26" s="53">
        <f aca="true" t="shared" si="9" ref="B26:J26">SUM(B27:B29)</f>
        <v>38090</v>
      </c>
      <c r="C26" s="53">
        <f t="shared" si="9"/>
        <v>42830</v>
      </c>
      <c r="D26" s="53">
        <f t="shared" si="9"/>
        <v>124100</v>
      </c>
      <c r="E26" s="53">
        <f t="shared" si="9"/>
        <v>123300</v>
      </c>
      <c r="F26" s="53">
        <f t="shared" si="9"/>
        <v>32300</v>
      </c>
      <c r="G26" s="53">
        <f t="shared" si="9"/>
        <v>68550</v>
      </c>
      <c r="H26" s="53">
        <f t="shared" si="9"/>
        <v>57810</v>
      </c>
      <c r="I26" s="53">
        <f t="shared" si="9"/>
        <v>49630</v>
      </c>
      <c r="J26" s="53">
        <f t="shared" si="9"/>
        <v>35470</v>
      </c>
      <c r="K26" s="53">
        <f>SUM(K27:K29)</f>
        <v>110710</v>
      </c>
      <c r="L26" s="53">
        <f>SUM(L27:L29)</f>
        <v>39920</v>
      </c>
      <c r="M26" s="53">
        <f>SUM(M27:M29)</f>
        <v>2370</v>
      </c>
      <c r="N26" s="53">
        <f>SUM(N27:N29)</f>
        <v>77210</v>
      </c>
      <c r="O26" s="53">
        <f>SUM(O27:O29)</f>
        <v>36890</v>
      </c>
      <c r="P26" s="53">
        <f aca="true" t="shared" si="10" ref="P26:W26">SUM(P27:P29)</f>
        <v>19020</v>
      </c>
      <c r="Q26" s="53">
        <f t="shared" si="10"/>
        <v>51160</v>
      </c>
      <c r="R26" s="53">
        <f t="shared" si="10"/>
        <v>74290</v>
      </c>
      <c r="S26" s="53">
        <f t="shared" si="10"/>
        <v>41440</v>
      </c>
      <c r="T26" s="53">
        <f t="shared" si="10"/>
        <v>0</v>
      </c>
      <c r="U26" s="53">
        <f t="shared" si="10"/>
        <v>0</v>
      </c>
      <c r="V26" s="53">
        <f>SUM(V27:V29)</f>
        <v>0</v>
      </c>
      <c r="W26" s="53">
        <f t="shared" si="10"/>
        <v>0</v>
      </c>
      <c r="X26" s="53">
        <f t="shared" si="2"/>
        <v>1025090</v>
      </c>
      <c r="Y26" s="53">
        <f>SUM(Y27:Y29)</f>
        <v>601000</v>
      </c>
      <c r="Z26" s="66">
        <f t="shared" si="3"/>
        <v>424090</v>
      </c>
      <c r="AA26" s="50">
        <f t="shared" si="4"/>
        <v>70.56405990016638</v>
      </c>
    </row>
    <row r="27" spans="1:27" s="51" customFormat="1" ht="23.25">
      <c r="A27" s="55" t="s">
        <v>81</v>
      </c>
      <c r="B27" s="56">
        <v>30000</v>
      </c>
      <c r="C27" s="56">
        <v>36300</v>
      </c>
      <c r="D27" s="56">
        <v>107800</v>
      </c>
      <c r="E27" s="56">
        <v>104000</v>
      </c>
      <c r="F27" s="56">
        <v>26300</v>
      </c>
      <c r="G27" s="56">
        <v>54800</v>
      </c>
      <c r="H27" s="56">
        <v>46800</v>
      </c>
      <c r="I27" s="56">
        <v>38600</v>
      </c>
      <c r="J27" s="56">
        <v>29400</v>
      </c>
      <c r="K27" s="56">
        <v>92200</v>
      </c>
      <c r="L27" s="56">
        <v>31600</v>
      </c>
      <c r="M27" s="56">
        <v>1800</v>
      </c>
      <c r="N27" s="56">
        <v>61600</v>
      </c>
      <c r="O27" s="56">
        <v>29800</v>
      </c>
      <c r="P27" s="56">
        <v>15200</v>
      </c>
      <c r="Q27" s="56">
        <v>41000</v>
      </c>
      <c r="R27" s="56">
        <v>60400</v>
      </c>
      <c r="S27" s="56">
        <v>35200</v>
      </c>
      <c r="T27" s="56"/>
      <c r="U27" s="56"/>
      <c r="V27" s="56"/>
      <c r="W27" s="56"/>
      <c r="X27" s="58">
        <f t="shared" si="2"/>
        <v>842800</v>
      </c>
      <c r="Y27" s="58">
        <v>500000</v>
      </c>
      <c r="Z27" s="59">
        <f t="shared" si="3"/>
        <v>342800</v>
      </c>
      <c r="AA27" s="59">
        <f t="shared" si="4"/>
        <v>68.56</v>
      </c>
    </row>
    <row r="28" spans="1:27" s="51" customFormat="1" ht="23.25">
      <c r="A28" s="60" t="s">
        <v>82</v>
      </c>
      <c r="B28" s="61">
        <v>8090</v>
      </c>
      <c r="C28" s="61">
        <v>6530</v>
      </c>
      <c r="D28" s="61">
        <v>16180</v>
      </c>
      <c r="E28" s="61">
        <v>19220</v>
      </c>
      <c r="F28" s="61">
        <v>6000</v>
      </c>
      <c r="G28" s="61">
        <v>13730</v>
      </c>
      <c r="H28" s="61">
        <v>10910</v>
      </c>
      <c r="I28" s="61">
        <v>11030</v>
      </c>
      <c r="J28" s="61">
        <v>6050</v>
      </c>
      <c r="K28" s="61">
        <v>18470</v>
      </c>
      <c r="L28" s="61">
        <v>8320</v>
      </c>
      <c r="M28" s="61">
        <v>570</v>
      </c>
      <c r="N28" s="61">
        <v>15350</v>
      </c>
      <c r="O28" s="61">
        <v>7090</v>
      </c>
      <c r="P28" s="61">
        <v>3820</v>
      </c>
      <c r="Q28" s="61">
        <v>10120</v>
      </c>
      <c r="R28" s="61">
        <v>13870</v>
      </c>
      <c r="S28" s="61">
        <v>6200</v>
      </c>
      <c r="T28" s="61"/>
      <c r="U28" s="61"/>
      <c r="V28" s="61"/>
      <c r="W28" s="61"/>
      <c r="X28" s="62">
        <f t="shared" si="2"/>
        <v>181550</v>
      </c>
      <c r="Y28" s="62">
        <v>100000</v>
      </c>
      <c r="Z28" s="59">
        <f t="shared" si="3"/>
        <v>81550</v>
      </c>
      <c r="AA28" s="59">
        <f t="shared" si="4"/>
        <v>81.55</v>
      </c>
    </row>
    <row r="29" spans="1:27" s="51" customFormat="1" ht="23.25">
      <c r="A29" s="63" t="s">
        <v>83</v>
      </c>
      <c r="B29" s="68"/>
      <c r="C29" s="68"/>
      <c r="D29" s="68">
        <v>120</v>
      </c>
      <c r="E29" s="68">
        <v>80</v>
      </c>
      <c r="F29" s="68"/>
      <c r="G29" s="68">
        <v>20</v>
      </c>
      <c r="H29" s="68">
        <v>100</v>
      </c>
      <c r="I29" s="68"/>
      <c r="J29" s="68">
        <v>20</v>
      </c>
      <c r="K29" s="68">
        <v>40</v>
      </c>
      <c r="L29" s="68"/>
      <c r="M29" s="68"/>
      <c r="N29" s="68">
        <v>260</v>
      </c>
      <c r="O29" s="68"/>
      <c r="P29" s="68"/>
      <c r="Q29" s="68">
        <v>40</v>
      </c>
      <c r="R29" s="68">
        <v>20</v>
      </c>
      <c r="S29" s="68">
        <v>40</v>
      </c>
      <c r="T29" s="68"/>
      <c r="U29" s="68"/>
      <c r="V29" s="68"/>
      <c r="W29" s="68"/>
      <c r="X29" s="64">
        <f t="shared" si="2"/>
        <v>740</v>
      </c>
      <c r="Y29" s="64">
        <v>1000</v>
      </c>
      <c r="Z29" s="65">
        <f t="shared" si="3"/>
        <v>-260</v>
      </c>
      <c r="AA29" s="65">
        <f t="shared" si="4"/>
        <v>-26</v>
      </c>
    </row>
    <row r="30" spans="1:27" s="51" customFormat="1" ht="23.25">
      <c r="A30" s="70" t="s">
        <v>84</v>
      </c>
      <c r="B30" s="49"/>
      <c r="C30" s="49"/>
      <c r="D30" s="49">
        <v>650</v>
      </c>
      <c r="E30" s="49"/>
      <c r="F30" s="49">
        <v>5200</v>
      </c>
      <c r="G30" s="49"/>
      <c r="H30" s="49"/>
      <c r="I30" s="49"/>
      <c r="J30" s="49"/>
      <c r="K30" s="49">
        <v>895</v>
      </c>
      <c r="L30" s="49"/>
      <c r="M30" s="49"/>
      <c r="N30" s="49"/>
      <c r="O30" s="49">
        <v>130</v>
      </c>
      <c r="P30" s="49">
        <v>4390</v>
      </c>
      <c r="Q30" s="49">
        <v>1300</v>
      </c>
      <c r="R30" s="49">
        <v>260</v>
      </c>
      <c r="S30" s="49">
        <v>200</v>
      </c>
      <c r="T30" s="49"/>
      <c r="U30" s="49"/>
      <c r="V30" s="49"/>
      <c r="W30" s="49"/>
      <c r="X30" s="53">
        <f t="shared" si="2"/>
        <v>13025</v>
      </c>
      <c r="Y30" s="53">
        <v>30000</v>
      </c>
      <c r="Z30" s="66">
        <f t="shared" si="3"/>
        <v>-16975</v>
      </c>
      <c r="AA30" s="50">
        <f t="shared" si="4"/>
        <v>-56.583333333333336</v>
      </c>
    </row>
    <row r="31" spans="1:27" s="51" customFormat="1" ht="23.25">
      <c r="A31" s="69" t="s">
        <v>85</v>
      </c>
      <c r="B31" s="53">
        <f aca="true" t="shared" si="11" ref="B31:K31">SUM(B32:B34)</f>
        <v>15790.5</v>
      </c>
      <c r="C31" s="53">
        <f t="shared" si="11"/>
        <v>0</v>
      </c>
      <c r="D31" s="53">
        <f t="shared" si="11"/>
        <v>1924.2</v>
      </c>
      <c r="E31" s="53">
        <f t="shared" si="11"/>
        <v>6455.7</v>
      </c>
      <c r="F31" s="53">
        <f t="shared" si="11"/>
        <v>1575</v>
      </c>
      <c r="G31" s="53">
        <f t="shared" si="11"/>
        <v>30792</v>
      </c>
      <c r="H31" s="53">
        <f t="shared" si="11"/>
        <v>3950</v>
      </c>
      <c r="I31" s="53">
        <f t="shared" si="11"/>
        <v>4824.2</v>
      </c>
      <c r="J31" s="53">
        <f t="shared" si="11"/>
        <v>4050</v>
      </c>
      <c r="K31" s="53">
        <f t="shared" si="11"/>
        <v>1350</v>
      </c>
      <c r="L31" s="53">
        <f>SUM(L32:L34)</f>
        <v>21054</v>
      </c>
      <c r="M31" s="53">
        <f>SUM(M32:M34)</f>
        <v>0</v>
      </c>
      <c r="N31" s="53">
        <f>SUM(N32:N34)</f>
        <v>2875</v>
      </c>
      <c r="O31" s="53">
        <f>SUM(O32:O34)</f>
        <v>13434.7</v>
      </c>
      <c r="P31" s="53">
        <f aca="true" t="shared" si="12" ref="P31:W31">SUM(P32:P34)</f>
        <v>225</v>
      </c>
      <c r="Q31" s="53">
        <f t="shared" si="12"/>
        <v>17241.3</v>
      </c>
      <c r="R31" s="53">
        <f t="shared" si="12"/>
        <v>0</v>
      </c>
      <c r="S31" s="53">
        <f t="shared" si="12"/>
        <v>1350</v>
      </c>
      <c r="T31" s="53">
        <f>SUM(T32:T34)</f>
        <v>0</v>
      </c>
      <c r="U31" s="53">
        <f t="shared" si="12"/>
        <v>0</v>
      </c>
      <c r="V31" s="53">
        <f>SUM(V32:V34)</f>
        <v>0</v>
      </c>
      <c r="W31" s="53">
        <f t="shared" si="12"/>
        <v>0</v>
      </c>
      <c r="X31" s="53">
        <f t="shared" si="2"/>
        <v>126891.6</v>
      </c>
      <c r="Y31" s="53">
        <f>SUM(Y32:Y34)</f>
        <v>247800</v>
      </c>
      <c r="Z31" s="66">
        <f t="shared" si="3"/>
        <v>-120908.4</v>
      </c>
      <c r="AA31" s="50">
        <f t="shared" si="4"/>
        <v>-48.79273607748184</v>
      </c>
    </row>
    <row r="32" spans="1:27" s="51" customFormat="1" ht="23.25">
      <c r="A32" s="55" t="s">
        <v>81</v>
      </c>
      <c r="B32" s="56"/>
      <c r="C32" s="56"/>
      <c r="D32" s="56">
        <v>1350</v>
      </c>
      <c r="E32" s="56">
        <v>1375</v>
      </c>
      <c r="F32" s="56">
        <v>1575</v>
      </c>
      <c r="G32" s="56">
        <v>1125</v>
      </c>
      <c r="H32" s="56">
        <v>3150</v>
      </c>
      <c r="I32" s="56">
        <v>4050</v>
      </c>
      <c r="J32" s="56">
        <v>4050</v>
      </c>
      <c r="K32" s="56">
        <v>1350</v>
      </c>
      <c r="L32" s="56"/>
      <c r="M32" s="56"/>
      <c r="N32" s="56">
        <v>2475</v>
      </c>
      <c r="O32" s="56">
        <v>11025</v>
      </c>
      <c r="P32" s="56">
        <v>225</v>
      </c>
      <c r="Q32" s="56">
        <v>2025</v>
      </c>
      <c r="R32" s="56"/>
      <c r="S32" s="56">
        <v>1350</v>
      </c>
      <c r="T32" s="56"/>
      <c r="U32" s="56"/>
      <c r="V32" s="56"/>
      <c r="W32" s="56"/>
      <c r="X32" s="58">
        <f t="shared" si="2"/>
        <v>35125</v>
      </c>
      <c r="Y32" s="58">
        <v>61800</v>
      </c>
      <c r="Z32" s="59">
        <f t="shared" si="3"/>
        <v>-26675</v>
      </c>
      <c r="AA32" s="59">
        <f t="shared" si="4"/>
        <v>-43.163430420711975</v>
      </c>
    </row>
    <row r="33" spans="1:27" s="51" customFormat="1" ht="23.25">
      <c r="A33" s="60" t="s">
        <v>82</v>
      </c>
      <c r="B33" s="61">
        <v>15790.5</v>
      </c>
      <c r="C33" s="61"/>
      <c r="D33" s="61">
        <v>574.2</v>
      </c>
      <c r="E33" s="61">
        <v>5080.7</v>
      </c>
      <c r="F33" s="61"/>
      <c r="G33" s="61">
        <v>29667</v>
      </c>
      <c r="H33" s="61">
        <v>800</v>
      </c>
      <c r="I33" s="61">
        <v>774.2</v>
      </c>
      <c r="J33" s="61"/>
      <c r="K33" s="61"/>
      <c r="L33" s="61">
        <v>21054</v>
      </c>
      <c r="M33" s="61"/>
      <c r="N33" s="61">
        <v>400</v>
      </c>
      <c r="O33" s="61">
        <v>2409.7</v>
      </c>
      <c r="P33" s="61"/>
      <c r="Q33" s="61">
        <v>15216.3</v>
      </c>
      <c r="R33" s="61"/>
      <c r="S33" s="61"/>
      <c r="T33" s="56"/>
      <c r="U33" s="61"/>
      <c r="V33" s="61"/>
      <c r="W33" s="61"/>
      <c r="X33" s="62">
        <f t="shared" si="2"/>
        <v>91766.6</v>
      </c>
      <c r="Y33" s="62">
        <v>180000</v>
      </c>
      <c r="Z33" s="59">
        <f t="shared" si="3"/>
        <v>-88233.4</v>
      </c>
      <c r="AA33" s="59">
        <f t="shared" si="4"/>
        <v>-49.01855555555556</v>
      </c>
    </row>
    <row r="34" spans="1:27" s="51" customFormat="1" ht="23.25">
      <c r="A34" s="71" t="s">
        <v>86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4">
        <f t="shared" si="2"/>
        <v>0</v>
      </c>
      <c r="Y34" s="49">
        <v>6000</v>
      </c>
      <c r="Z34" s="59">
        <f t="shared" si="3"/>
        <v>-6000</v>
      </c>
      <c r="AA34" s="65">
        <f>Z34*100/Y34</f>
        <v>-100</v>
      </c>
    </row>
    <row r="35" spans="1:27" s="51" customFormat="1" ht="24" thickBot="1">
      <c r="A35" s="72" t="s">
        <v>40</v>
      </c>
      <c r="B35" s="73">
        <f aca="true" t="shared" si="13" ref="B35:N35">SUM(B6+B11+B12+B17+B18+B19+B20+B21+B22+B23+B24+B25+B5+B4)</f>
        <v>86736.75</v>
      </c>
      <c r="C35" s="73">
        <f t="shared" si="13"/>
        <v>50118.75</v>
      </c>
      <c r="D35" s="73">
        <f t="shared" si="13"/>
        <v>10206586.389999999</v>
      </c>
      <c r="E35" s="73">
        <f t="shared" si="13"/>
        <v>188630.7</v>
      </c>
      <c r="F35" s="73">
        <f t="shared" si="13"/>
        <v>201180.78</v>
      </c>
      <c r="G35" s="73">
        <f t="shared" si="13"/>
        <v>199868.28</v>
      </c>
      <c r="H35" s="73">
        <f t="shared" si="13"/>
        <v>10013891.23</v>
      </c>
      <c r="I35" s="73">
        <f t="shared" si="13"/>
        <v>185199.11</v>
      </c>
      <c r="J35" s="73">
        <f t="shared" si="13"/>
        <v>10170918.45</v>
      </c>
      <c r="K35" s="73">
        <f t="shared" si="13"/>
        <v>125958.82</v>
      </c>
      <c r="L35" s="73">
        <f>SUM(L6+L11+L12+L17+L18+L19+L20+L21+L22+L23+L24+L25+L5+L4)</f>
        <v>372482.95</v>
      </c>
      <c r="M35" s="73">
        <f t="shared" si="13"/>
        <v>19909086.25</v>
      </c>
      <c r="N35" s="73">
        <f t="shared" si="13"/>
        <v>122605.25</v>
      </c>
      <c r="O35" s="73">
        <f>SUM(O6+O11+O12+O17+O18+O19+O20+O21+O22+O23+O24+O25+O5+O4)</f>
        <v>109057.2</v>
      </c>
      <c r="P35" s="73">
        <f aca="true" t="shared" si="14" ref="P35:W35">SUM(P6+P11+P12+P17+P18+P19+P20+P21+P22+P23+P24+P25+P5+P4)</f>
        <v>28939829.28</v>
      </c>
      <c r="Q35" s="73">
        <f t="shared" si="14"/>
        <v>259186.38</v>
      </c>
      <c r="R35" s="73">
        <f t="shared" si="14"/>
        <v>20025288.76</v>
      </c>
      <c r="S35" s="73">
        <f t="shared" si="14"/>
        <v>105033.78</v>
      </c>
      <c r="T35" s="73">
        <f t="shared" si="14"/>
        <v>224994.57</v>
      </c>
      <c r="U35" s="73">
        <f t="shared" si="14"/>
        <v>37680000</v>
      </c>
      <c r="V35" s="73">
        <f>SUM(V6+V11+V12+V17+V18+V19+V20+V21+V22+V23+V24+V25+V5+V4)</f>
        <v>0</v>
      </c>
      <c r="W35" s="73">
        <f t="shared" si="14"/>
        <v>0</v>
      </c>
      <c r="X35" s="73">
        <f>SUM(B35:W35)</f>
        <v>139176653.68</v>
      </c>
      <c r="Y35" s="73">
        <f>SUM(Y6+Y11+Y12+Y17+Y18+Y19+Y20+Y21+Y22+Y23+Y24+Y25+Y5+Y4)</f>
        <v>242788600</v>
      </c>
      <c r="Z35" s="74">
        <f>SUM(X35-Y35)</f>
        <v>-103611946.32</v>
      </c>
      <c r="AA35" s="74">
        <f>Z35*100/Y35</f>
        <v>-42.67578721570947</v>
      </c>
    </row>
    <row r="36" spans="1:27" s="51" customFormat="1" ht="24" thickTop="1">
      <c r="A36" s="75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s="51" customFormat="1" ht="23.25">
      <c r="A37" s="102"/>
      <c r="B37" s="102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</row>
  </sheetData>
  <sheetProtection/>
  <mergeCells count="3">
    <mergeCell ref="A1:J1"/>
    <mergeCell ref="A2:J2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="89" zoomScaleNormal="89" zoomScalePageLayoutView="0" workbookViewId="0" topLeftCell="A1">
      <selection activeCell="I30" sqref="I30"/>
    </sheetView>
  </sheetViews>
  <sheetFormatPr defaultColWidth="9.140625" defaultRowHeight="15"/>
  <cols>
    <col min="1" max="1" width="26.421875" style="43" customWidth="1"/>
    <col min="2" max="21" width="12.8515625" style="43" customWidth="1"/>
    <col min="22" max="23" width="14.00390625" style="43" customWidth="1"/>
    <col min="24" max="25" width="14.8515625" style="43" customWidth="1"/>
    <col min="26" max="26" width="17.00390625" style="43" customWidth="1"/>
    <col min="27" max="27" width="8.7109375" style="43" customWidth="1"/>
    <col min="28" max="16384" width="9.00390625" style="43" customWidth="1"/>
  </cols>
  <sheetData>
    <row r="1" spans="1:21" ht="30.75">
      <c r="A1" s="101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7" ht="30.75">
      <c r="A2" s="101" t="s">
        <v>135</v>
      </c>
      <c r="B2" s="101"/>
      <c r="C2" s="101"/>
      <c r="D2" s="101"/>
      <c r="E2" s="101"/>
      <c r="F2" s="101"/>
      <c r="G2" s="101"/>
      <c r="H2" s="101"/>
      <c r="I2" s="101"/>
      <c r="J2" s="101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/>
      <c r="Z2" s="44" t="s">
        <v>53</v>
      </c>
      <c r="AA2" s="44"/>
    </row>
    <row r="3" spans="1:27" ht="24">
      <c r="A3" s="45" t="s">
        <v>54</v>
      </c>
      <c r="B3" s="46" t="s">
        <v>136</v>
      </c>
      <c r="C3" s="46" t="s">
        <v>137</v>
      </c>
      <c r="D3" s="46" t="s">
        <v>138</v>
      </c>
      <c r="E3" s="46" t="s">
        <v>139</v>
      </c>
      <c r="F3" s="46" t="s">
        <v>140</v>
      </c>
      <c r="G3" s="46" t="s">
        <v>141</v>
      </c>
      <c r="H3" s="46" t="s">
        <v>142</v>
      </c>
      <c r="I3" s="46" t="s">
        <v>143</v>
      </c>
      <c r="J3" s="46" t="s">
        <v>144</v>
      </c>
      <c r="K3" s="46" t="s">
        <v>145</v>
      </c>
      <c r="L3" s="46" t="s">
        <v>146</v>
      </c>
      <c r="M3" s="46" t="s">
        <v>147</v>
      </c>
      <c r="N3" s="46" t="s">
        <v>148</v>
      </c>
      <c r="O3" s="46" t="s">
        <v>149</v>
      </c>
      <c r="P3" s="46" t="s">
        <v>128</v>
      </c>
      <c r="Q3" s="46" t="s">
        <v>129</v>
      </c>
      <c r="R3" s="46" t="s">
        <v>130</v>
      </c>
      <c r="S3" s="46" t="s">
        <v>131</v>
      </c>
      <c r="T3" s="46" t="s">
        <v>132</v>
      </c>
      <c r="U3" s="46" t="s">
        <v>133</v>
      </c>
      <c r="V3" s="46" t="s">
        <v>87</v>
      </c>
      <c r="W3" s="46" t="s">
        <v>112</v>
      </c>
      <c r="X3" s="46" t="s">
        <v>55</v>
      </c>
      <c r="Y3" s="46" t="s">
        <v>56</v>
      </c>
      <c r="Z3" s="47" t="s">
        <v>57</v>
      </c>
      <c r="AA3" s="47" t="s">
        <v>6</v>
      </c>
    </row>
    <row r="4" spans="1:27" s="51" customFormat="1" ht="23.25">
      <c r="A4" s="48" t="s">
        <v>58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>
        <f>SUM(C4:W4)</f>
        <v>0</v>
      </c>
      <c r="Z4" s="50">
        <f>SUM(W4-Y4)</f>
        <v>0</v>
      </c>
      <c r="AA4" s="50">
        <f>SUM(Y4-Z4)</f>
        <v>0</v>
      </c>
    </row>
    <row r="5" spans="1:27" s="51" customFormat="1" ht="23.25">
      <c r="A5" s="52" t="s">
        <v>59</v>
      </c>
      <c r="B5" s="53">
        <f>0</f>
        <v>0</v>
      </c>
      <c r="C5" s="53">
        <v>0</v>
      </c>
      <c r="D5" s="53">
        <v>0</v>
      </c>
      <c r="E5" s="53">
        <v>0</v>
      </c>
      <c r="F5" s="53">
        <v>0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8">
        <f>SUM(B5:W5)</f>
        <v>0</v>
      </c>
      <c r="Y5" s="53">
        <v>0</v>
      </c>
      <c r="Z5" s="50">
        <f>SUM(W5-Y5)</f>
        <v>0</v>
      </c>
      <c r="AA5" s="50" t="e">
        <f>Z5*100/Y5</f>
        <v>#DIV/0!</v>
      </c>
    </row>
    <row r="6" spans="1:27" s="51" customFormat="1" ht="23.25">
      <c r="A6" s="48" t="s">
        <v>60</v>
      </c>
      <c r="B6" s="54">
        <f aca="true" t="shared" si="0" ref="B6:N6">SUM(B7:B10)</f>
        <v>75993.03</v>
      </c>
      <c r="C6" s="54">
        <f t="shared" si="0"/>
        <v>0</v>
      </c>
      <c r="D6" s="54">
        <f t="shared" si="0"/>
        <v>56530362</v>
      </c>
      <c r="E6" s="54">
        <f t="shared" si="0"/>
        <v>302200.67</v>
      </c>
      <c r="F6" s="54">
        <f t="shared" si="0"/>
        <v>186214.3</v>
      </c>
      <c r="G6" s="54">
        <f t="shared" si="0"/>
        <v>19976314.25</v>
      </c>
      <c r="H6" s="54">
        <f t="shared" si="0"/>
        <v>44058.03</v>
      </c>
      <c r="I6" s="54">
        <f t="shared" si="0"/>
        <v>24976350.8</v>
      </c>
      <c r="J6" s="54">
        <f t="shared" si="0"/>
        <v>0</v>
      </c>
      <c r="K6" s="54">
        <f t="shared" si="0"/>
        <v>0</v>
      </c>
      <c r="L6" s="54">
        <f t="shared" si="0"/>
        <v>0</v>
      </c>
      <c r="M6" s="54">
        <f t="shared" si="0"/>
        <v>0</v>
      </c>
      <c r="N6" s="54">
        <f t="shared" si="0"/>
        <v>0</v>
      </c>
      <c r="O6" s="54">
        <f>SUM(O7:O10)</f>
        <v>0</v>
      </c>
      <c r="P6" s="54">
        <f aca="true" t="shared" si="1" ref="P6:W6">SUM(P7:P10)</f>
        <v>0</v>
      </c>
      <c r="Q6" s="54">
        <f t="shared" si="1"/>
        <v>0</v>
      </c>
      <c r="R6" s="54">
        <f t="shared" si="1"/>
        <v>0</v>
      </c>
      <c r="S6" s="54">
        <f t="shared" si="1"/>
        <v>0</v>
      </c>
      <c r="T6" s="54">
        <f t="shared" si="1"/>
        <v>0</v>
      </c>
      <c r="U6" s="54">
        <f t="shared" si="1"/>
        <v>0</v>
      </c>
      <c r="V6" s="54">
        <f>SUM(V7:V10)</f>
        <v>0</v>
      </c>
      <c r="W6" s="54">
        <f t="shared" si="1"/>
        <v>0</v>
      </c>
      <c r="X6" s="53">
        <f>SUM(B6:W6)</f>
        <v>102091493.08</v>
      </c>
      <c r="Y6" s="53">
        <f>SUM(Y7:Y10)</f>
        <v>241752000</v>
      </c>
      <c r="Z6" s="50">
        <f>SUM(X6-Y6)</f>
        <v>-139660506.92000002</v>
      </c>
      <c r="AA6" s="50">
        <f>Z6*100/Y6</f>
        <v>-57.77015574638473</v>
      </c>
    </row>
    <row r="7" spans="1:27" s="51" customFormat="1" ht="23.25">
      <c r="A7" s="55" t="s">
        <v>61</v>
      </c>
      <c r="B7" s="56"/>
      <c r="C7" s="56"/>
      <c r="D7" s="56">
        <v>56520000</v>
      </c>
      <c r="E7" s="56"/>
      <c r="F7" s="56"/>
      <c r="G7" s="56">
        <v>19895040</v>
      </c>
      <c r="H7" s="56"/>
      <c r="I7" s="56">
        <v>24868800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7"/>
      <c r="V7" s="58"/>
      <c r="W7" s="58"/>
      <c r="X7" s="62">
        <f>SUM(B7:W7)</f>
        <v>101283840</v>
      </c>
      <c r="Y7" s="58">
        <v>240000000</v>
      </c>
      <c r="Z7" s="59">
        <f>X7-Y7</f>
        <v>-138716160</v>
      </c>
      <c r="AA7" s="59">
        <f>Z7*100/Y7</f>
        <v>-57.7984</v>
      </c>
    </row>
    <row r="8" spans="1:27" s="51" customFormat="1" ht="23.25">
      <c r="A8" s="60" t="s">
        <v>62</v>
      </c>
      <c r="B8" s="61">
        <v>75993.03</v>
      </c>
      <c r="C8" s="61"/>
      <c r="D8" s="61">
        <v>10362</v>
      </c>
      <c r="E8" s="61">
        <v>302200.67</v>
      </c>
      <c r="F8" s="61">
        <v>181894.3</v>
      </c>
      <c r="G8" s="61">
        <v>81274.25</v>
      </c>
      <c r="H8" s="61">
        <v>44058.03</v>
      </c>
      <c r="I8" s="61">
        <v>107550.8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2"/>
      <c r="W8" s="62"/>
      <c r="X8" s="62">
        <f aca="true" t="shared" si="2" ref="X8:X34">SUM(B8:W8)</f>
        <v>803333.0800000001</v>
      </c>
      <c r="Y8" s="62">
        <v>1750000</v>
      </c>
      <c r="Z8" s="59">
        <f aca="true" t="shared" si="3" ref="Z8:AA34">X8-Y8</f>
        <v>-946666.9199999999</v>
      </c>
      <c r="AA8" s="59">
        <f>Z8*100/Y8</f>
        <v>-54.095252571428574</v>
      </c>
    </row>
    <row r="9" spans="1:27" s="51" customFormat="1" ht="23.25">
      <c r="A9" s="60" t="s">
        <v>63</v>
      </c>
      <c r="B9" s="61"/>
      <c r="C9" s="61"/>
      <c r="D9" s="61"/>
      <c r="E9" s="61"/>
      <c r="F9" s="61">
        <v>4320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2"/>
      <c r="W9" s="62"/>
      <c r="X9" s="62">
        <f t="shared" si="2"/>
        <v>4320</v>
      </c>
      <c r="Y9" s="62">
        <v>2000</v>
      </c>
      <c r="Z9" s="59">
        <f t="shared" si="3"/>
        <v>2320</v>
      </c>
      <c r="AA9" s="59">
        <f aca="true" t="shared" si="4" ref="AA9:AA33">Z9*100/Y9</f>
        <v>116</v>
      </c>
    </row>
    <row r="10" spans="1:27" s="51" customFormat="1" ht="23.25">
      <c r="A10" s="63" t="s">
        <v>64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/>
      <c r="X10" s="64">
        <f t="shared" si="2"/>
        <v>0</v>
      </c>
      <c r="Y10" s="64">
        <v>0</v>
      </c>
      <c r="Z10" s="65">
        <f t="shared" si="3"/>
        <v>0</v>
      </c>
      <c r="AA10" s="65">
        <v>0</v>
      </c>
    </row>
    <row r="11" spans="1:27" s="51" customFormat="1" ht="23.25">
      <c r="A11" s="52" t="s">
        <v>65</v>
      </c>
      <c r="B11" s="53"/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/>
      <c r="U11" s="53">
        <v>0</v>
      </c>
      <c r="V11" s="53"/>
      <c r="W11" s="53"/>
      <c r="X11" s="53">
        <f t="shared" si="2"/>
        <v>0</v>
      </c>
      <c r="Y11" s="53">
        <f>SUM(C11:W11)</f>
        <v>0</v>
      </c>
      <c r="Z11" s="66">
        <f t="shared" si="3"/>
        <v>0</v>
      </c>
      <c r="AA11" s="66">
        <v>0</v>
      </c>
    </row>
    <row r="12" spans="1:27" s="51" customFormat="1" ht="23.25">
      <c r="A12" s="48" t="s">
        <v>66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0</v>
      </c>
      <c r="M12" s="53">
        <f t="shared" si="5"/>
        <v>0</v>
      </c>
      <c r="N12" s="53">
        <f t="shared" si="5"/>
        <v>0</v>
      </c>
      <c r="O12" s="53">
        <f>SUM(O13:O16)</f>
        <v>0</v>
      </c>
      <c r="P12" s="53">
        <f aca="true" t="shared" si="6" ref="P12:W12">SUM(P13:P16)</f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>SUM(V13:V16)</f>
        <v>0</v>
      </c>
      <c r="W12" s="53">
        <f t="shared" si="6"/>
        <v>0</v>
      </c>
      <c r="X12" s="53">
        <f t="shared" si="2"/>
        <v>0</v>
      </c>
      <c r="Y12" s="53">
        <f>SUM(Y13:Y16)</f>
        <v>110000</v>
      </c>
      <c r="Z12" s="66">
        <f t="shared" si="3"/>
        <v>-110000</v>
      </c>
      <c r="AA12" s="50">
        <f t="shared" si="4"/>
        <v>-100</v>
      </c>
    </row>
    <row r="13" spans="1:27" s="51" customFormat="1" ht="23.25">
      <c r="A13" s="55" t="s">
        <v>67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61">
        <f>0</f>
        <v>0</v>
      </c>
      <c r="X13" s="58">
        <f t="shared" si="2"/>
        <v>0</v>
      </c>
      <c r="Y13" s="58">
        <f>SUM(C13:W13)</f>
        <v>0</v>
      </c>
      <c r="Z13" s="59">
        <f t="shared" si="3"/>
        <v>0</v>
      </c>
      <c r="AA13" s="59">
        <v>0</v>
      </c>
    </row>
    <row r="14" spans="1:27" s="51" customFormat="1" ht="23.25">
      <c r="A14" s="60" t="s">
        <v>68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1">
        <f>0</f>
        <v>0</v>
      </c>
      <c r="X14" s="62">
        <f t="shared" si="2"/>
        <v>0</v>
      </c>
      <c r="Y14" s="62">
        <f>SUM(C14:W14)</f>
        <v>0</v>
      </c>
      <c r="Z14" s="59">
        <f t="shared" si="3"/>
        <v>0</v>
      </c>
      <c r="AA14" s="59">
        <v>0</v>
      </c>
    </row>
    <row r="15" spans="1:27" s="51" customFormat="1" ht="23.25">
      <c r="A15" s="60" t="s">
        <v>69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/>
      <c r="K15" s="61">
        <v>0</v>
      </c>
      <c r="L15" s="61"/>
      <c r="M15" s="61"/>
      <c r="N15" s="61"/>
      <c r="O15" s="61"/>
      <c r="P15" s="61">
        <v>0</v>
      </c>
      <c r="Q15" s="61"/>
      <c r="R15" s="61"/>
      <c r="S15" s="61"/>
      <c r="T15" s="61">
        <v>0</v>
      </c>
      <c r="U15" s="61"/>
      <c r="V15" s="61"/>
      <c r="W15" s="61"/>
      <c r="X15" s="62"/>
      <c r="Y15" s="62">
        <v>110000</v>
      </c>
      <c r="Z15" s="59">
        <f t="shared" si="3"/>
        <v>-110000</v>
      </c>
      <c r="AA15" s="59">
        <f t="shared" si="4"/>
        <v>-100</v>
      </c>
    </row>
    <row r="16" spans="1:27" s="51" customFormat="1" ht="23.25">
      <c r="A16" s="67" t="s">
        <v>70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8">
        <f>0</f>
        <v>0</v>
      </c>
      <c r="X16" s="64">
        <f t="shared" si="2"/>
        <v>0</v>
      </c>
      <c r="Y16" s="64">
        <f>SUM(C16:W16)</f>
        <v>0</v>
      </c>
      <c r="Z16" s="65">
        <f t="shared" si="3"/>
        <v>0</v>
      </c>
      <c r="AA16" s="65">
        <v>0</v>
      </c>
    </row>
    <row r="17" spans="1:27" s="51" customFormat="1" ht="23.25">
      <c r="A17" s="48" t="s">
        <v>71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>0</f>
        <v>0</v>
      </c>
      <c r="X17" s="53">
        <f t="shared" si="2"/>
        <v>0</v>
      </c>
      <c r="Y17" s="53">
        <f>SUM(C17:W17)</f>
        <v>0</v>
      </c>
      <c r="Z17" s="66">
        <f t="shared" si="3"/>
        <v>0</v>
      </c>
      <c r="AA17" s="66">
        <v>0</v>
      </c>
    </row>
    <row r="18" spans="1:27" s="51" customFormat="1" ht="23.25">
      <c r="A18" s="48" t="s">
        <v>72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>
        <f t="shared" si="2"/>
        <v>0</v>
      </c>
      <c r="Y18" s="53">
        <v>0</v>
      </c>
      <c r="Z18" s="66">
        <f t="shared" si="3"/>
        <v>0</v>
      </c>
      <c r="AA18" s="66">
        <f t="shared" si="3"/>
        <v>0</v>
      </c>
    </row>
    <row r="19" spans="1:27" s="51" customFormat="1" ht="23.25">
      <c r="A19" s="48" t="s">
        <v>73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/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/>
      <c r="S19" s="53"/>
      <c r="T19" s="53"/>
      <c r="U19" s="53">
        <f>0</f>
        <v>0</v>
      </c>
      <c r="V19" s="53">
        <f>0</f>
        <v>0</v>
      </c>
      <c r="W19" s="53">
        <f>0</f>
        <v>0</v>
      </c>
      <c r="X19" s="53">
        <f t="shared" si="2"/>
        <v>0</v>
      </c>
      <c r="Y19" s="53">
        <f>SUM(C19:W19)</f>
        <v>0</v>
      </c>
      <c r="Z19" s="66">
        <f t="shared" si="3"/>
        <v>0</v>
      </c>
      <c r="AA19" s="66">
        <v>0</v>
      </c>
    </row>
    <row r="20" spans="1:27" s="51" customFormat="1" ht="23.25">
      <c r="A20" s="48" t="s">
        <v>74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>0</f>
        <v>0</v>
      </c>
      <c r="X20" s="53">
        <f t="shared" si="2"/>
        <v>0</v>
      </c>
      <c r="Y20" s="53">
        <f>SUM(C20:W20)</f>
        <v>0</v>
      </c>
      <c r="Z20" s="66">
        <f t="shared" si="3"/>
        <v>0</v>
      </c>
      <c r="AA20" s="66">
        <v>0</v>
      </c>
    </row>
    <row r="21" spans="1:27" s="51" customFormat="1" ht="23.25">
      <c r="A21" s="48" t="s">
        <v>75</v>
      </c>
      <c r="B21" s="53">
        <v>0</v>
      </c>
      <c r="C21" s="53">
        <v>0</v>
      </c>
      <c r="D21" s="53">
        <v>0</v>
      </c>
      <c r="E21" s="53"/>
      <c r="F21" s="53">
        <v>4573.84</v>
      </c>
      <c r="G21" s="53">
        <v>0</v>
      </c>
      <c r="H21" s="53"/>
      <c r="I21" s="53">
        <v>0</v>
      </c>
      <c r="J21" s="53"/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/>
      <c r="V21" s="53"/>
      <c r="W21" s="53"/>
      <c r="X21" s="53">
        <f t="shared" si="2"/>
        <v>4573.84</v>
      </c>
      <c r="Y21" s="53">
        <v>3800</v>
      </c>
      <c r="Z21" s="66">
        <f t="shared" si="3"/>
        <v>773.8400000000001</v>
      </c>
      <c r="AA21" s="66">
        <f t="shared" si="4"/>
        <v>20.364210526315794</v>
      </c>
    </row>
    <row r="22" spans="1:27" s="51" customFormat="1" ht="23.25">
      <c r="A22" s="48" t="s">
        <v>76</v>
      </c>
      <c r="B22" s="53">
        <v>0</v>
      </c>
      <c r="C22" s="53"/>
      <c r="D22" s="53">
        <v>275.55</v>
      </c>
      <c r="E22" s="53"/>
      <c r="F22" s="53">
        <v>0</v>
      </c>
      <c r="G22" s="53"/>
      <c r="H22" s="53"/>
      <c r="I22" s="53">
        <v>175.35</v>
      </c>
      <c r="J22" s="53">
        <v>0</v>
      </c>
      <c r="K22" s="53"/>
      <c r="L22" s="53"/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/>
      <c r="X22" s="53">
        <f t="shared" si="2"/>
        <v>450.9</v>
      </c>
      <c r="Y22" s="53">
        <v>0</v>
      </c>
      <c r="Z22" s="66">
        <f t="shared" si="3"/>
        <v>450.9</v>
      </c>
      <c r="AA22" s="66" t="e">
        <f t="shared" si="4"/>
        <v>#DIV/0!</v>
      </c>
    </row>
    <row r="23" spans="1:27" s="51" customFormat="1" ht="23.25">
      <c r="A23" s="48" t="s">
        <v>77</v>
      </c>
      <c r="B23" s="53">
        <v>0</v>
      </c>
      <c r="C23" s="53">
        <v>0</v>
      </c>
      <c r="D23" s="53">
        <v>0</v>
      </c>
      <c r="E23" s="53"/>
      <c r="F23" s="53"/>
      <c r="G23" s="53">
        <v>0</v>
      </c>
      <c r="H23" s="53">
        <v>19385</v>
      </c>
      <c r="I23" s="53">
        <v>1250</v>
      </c>
      <c r="J23" s="53"/>
      <c r="K23" s="53"/>
      <c r="L23" s="53"/>
      <c r="M23" s="53"/>
      <c r="N23" s="53"/>
      <c r="O23" s="53"/>
      <c r="P23" s="53">
        <v>0</v>
      </c>
      <c r="Q23" s="53">
        <v>0</v>
      </c>
      <c r="R23" s="53"/>
      <c r="S23" s="53"/>
      <c r="T23" s="53">
        <v>0</v>
      </c>
      <c r="U23" s="53"/>
      <c r="V23" s="53"/>
      <c r="W23" s="53"/>
      <c r="X23" s="53">
        <f t="shared" si="2"/>
        <v>20635</v>
      </c>
      <c r="Y23" s="53">
        <v>37000</v>
      </c>
      <c r="Z23" s="66">
        <f t="shared" si="3"/>
        <v>-16365</v>
      </c>
      <c r="AA23" s="66">
        <f t="shared" si="4"/>
        <v>-44.229729729729726</v>
      </c>
    </row>
    <row r="24" spans="1:27" s="51" customFormat="1" ht="23.25">
      <c r="A24" s="52" t="s">
        <v>78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4458.01</v>
      </c>
      <c r="J24" s="53"/>
      <c r="K24" s="53"/>
      <c r="L24" s="53"/>
      <c r="M24" s="53"/>
      <c r="N24" s="53"/>
      <c r="O24" s="53"/>
      <c r="P24" s="53">
        <v>0</v>
      </c>
      <c r="Q24" s="53">
        <v>0</v>
      </c>
      <c r="R24" s="53"/>
      <c r="S24" s="53"/>
      <c r="T24" s="53">
        <v>0</v>
      </c>
      <c r="U24" s="53"/>
      <c r="V24" s="53"/>
      <c r="W24" s="53"/>
      <c r="X24" s="53">
        <f t="shared" si="2"/>
        <v>4458.01</v>
      </c>
      <c r="Y24" s="53">
        <v>7000</v>
      </c>
      <c r="Z24" s="66">
        <f t="shared" si="3"/>
        <v>-2541.99</v>
      </c>
      <c r="AA24" s="66">
        <f t="shared" si="4"/>
        <v>-36.314142857142855</v>
      </c>
    </row>
    <row r="25" spans="1:27" s="51" customFormat="1" ht="23.25">
      <c r="A25" s="48" t="s">
        <v>79</v>
      </c>
      <c r="B25" s="53">
        <f aca="true" t="shared" si="7" ref="B25:J25">B26+B30+B31</f>
        <v>15060</v>
      </c>
      <c r="C25" s="53">
        <f t="shared" si="7"/>
        <v>91513.6</v>
      </c>
      <c r="D25" s="53">
        <f t="shared" si="7"/>
        <v>41029.7</v>
      </c>
      <c r="E25" s="53">
        <f t="shared" si="7"/>
        <v>50675</v>
      </c>
      <c r="F25" s="53">
        <f t="shared" si="7"/>
        <v>174648.2</v>
      </c>
      <c r="G25" s="53">
        <f t="shared" si="7"/>
        <v>112505</v>
      </c>
      <c r="H25" s="53">
        <f t="shared" si="7"/>
        <v>91285</v>
      </c>
      <c r="I25" s="53">
        <f t="shared" si="7"/>
        <v>68120</v>
      </c>
      <c r="J25" s="53">
        <f t="shared" si="7"/>
        <v>0</v>
      </c>
      <c r="K25" s="53">
        <f>K26+K30+K31</f>
        <v>0</v>
      </c>
      <c r="L25" s="53">
        <f>L26+L30+L31</f>
        <v>0</v>
      </c>
      <c r="M25" s="53">
        <f>M26+M30+M31</f>
        <v>0</v>
      </c>
      <c r="N25" s="53">
        <f>N26+N30+N31</f>
        <v>0</v>
      </c>
      <c r="O25" s="53">
        <f>O26+O30+O31</f>
        <v>0</v>
      </c>
      <c r="P25" s="53">
        <f aca="true" t="shared" si="8" ref="P25:W25">P26+P30+P31</f>
        <v>0</v>
      </c>
      <c r="Q25" s="53">
        <f t="shared" si="8"/>
        <v>0</v>
      </c>
      <c r="R25" s="53">
        <f t="shared" si="8"/>
        <v>0</v>
      </c>
      <c r="S25" s="53">
        <f t="shared" si="8"/>
        <v>0</v>
      </c>
      <c r="T25" s="53">
        <f t="shared" si="8"/>
        <v>0</v>
      </c>
      <c r="U25" s="53">
        <f t="shared" si="8"/>
        <v>0</v>
      </c>
      <c r="V25" s="53">
        <f>V26+V30+V31</f>
        <v>0</v>
      </c>
      <c r="W25" s="53">
        <f t="shared" si="8"/>
        <v>0</v>
      </c>
      <c r="X25" s="53">
        <f t="shared" si="2"/>
        <v>644836.5</v>
      </c>
      <c r="Y25" s="53">
        <f>Y26+Y30+Y31</f>
        <v>878800</v>
      </c>
      <c r="Z25" s="66">
        <f t="shared" si="3"/>
        <v>-233963.5</v>
      </c>
      <c r="AA25" s="50">
        <f t="shared" si="4"/>
        <v>-26.62306554392353</v>
      </c>
    </row>
    <row r="26" spans="1:27" s="51" customFormat="1" ht="23.25">
      <c r="A26" s="69" t="s">
        <v>80</v>
      </c>
      <c r="B26" s="53">
        <f aca="true" t="shared" si="9" ref="B26:J26">SUM(B27:B29)</f>
        <v>0</v>
      </c>
      <c r="C26" s="53">
        <f t="shared" si="9"/>
        <v>86790</v>
      </c>
      <c r="D26" s="53">
        <f t="shared" si="9"/>
        <v>34410</v>
      </c>
      <c r="E26" s="53">
        <f t="shared" si="9"/>
        <v>49550</v>
      </c>
      <c r="F26" s="53">
        <f t="shared" si="9"/>
        <v>111190</v>
      </c>
      <c r="G26" s="53">
        <f t="shared" si="9"/>
        <v>109770</v>
      </c>
      <c r="H26" s="53">
        <f t="shared" si="9"/>
        <v>87510</v>
      </c>
      <c r="I26" s="53">
        <f t="shared" si="9"/>
        <v>68120</v>
      </c>
      <c r="J26" s="53">
        <f t="shared" si="9"/>
        <v>0</v>
      </c>
      <c r="K26" s="53">
        <f>SUM(K27:K29)</f>
        <v>0</v>
      </c>
      <c r="L26" s="53">
        <f>SUM(L27:L29)</f>
        <v>0</v>
      </c>
      <c r="M26" s="53">
        <f>SUM(M27:M29)</f>
        <v>0</v>
      </c>
      <c r="N26" s="53">
        <f>SUM(N27:N29)</f>
        <v>0</v>
      </c>
      <c r="O26" s="53">
        <f>SUM(O27:O29)</f>
        <v>0</v>
      </c>
      <c r="P26" s="53">
        <f aca="true" t="shared" si="10" ref="P26:W26">SUM(P27:P29)</f>
        <v>0</v>
      </c>
      <c r="Q26" s="53">
        <f t="shared" si="10"/>
        <v>0</v>
      </c>
      <c r="R26" s="53">
        <f t="shared" si="10"/>
        <v>0</v>
      </c>
      <c r="S26" s="53">
        <f t="shared" si="10"/>
        <v>0</v>
      </c>
      <c r="T26" s="53">
        <f t="shared" si="10"/>
        <v>0</v>
      </c>
      <c r="U26" s="53">
        <f t="shared" si="10"/>
        <v>0</v>
      </c>
      <c r="V26" s="53">
        <f>SUM(V27:V29)</f>
        <v>0</v>
      </c>
      <c r="W26" s="53">
        <f t="shared" si="10"/>
        <v>0</v>
      </c>
      <c r="X26" s="53">
        <f t="shared" si="2"/>
        <v>547340</v>
      </c>
      <c r="Y26" s="53">
        <f>SUM(Y27:Y29)</f>
        <v>601000</v>
      </c>
      <c r="Z26" s="66">
        <f t="shared" si="3"/>
        <v>-53660</v>
      </c>
      <c r="AA26" s="50">
        <f t="shared" si="4"/>
        <v>-8.928452579034941</v>
      </c>
    </row>
    <row r="27" spans="1:27" s="51" customFormat="1" ht="23.25">
      <c r="A27" s="55" t="s">
        <v>81</v>
      </c>
      <c r="B27" s="56"/>
      <c r="C27" s="56">
        <v>70200</v>
      </c>
      <c r="D27" s="56">
        <v>27000</v>
      </c>
      <c r="E27" s="56">
        <v>40000</v>
      </c>
      <c r="F27" s="56">
        <v>89400</v>
      </c>
      <c r="G27" s="56">
        <v>89300</v>
      </c>
      <c r="H27" s="56">
        <v>72100</v>
      </c>
      <c r="I27" s="56">
        <v>53900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8">
        <f t="shared" si="2"/>
        <v>441900</v>
      </c>
      <c r="Y27" s="58">
        <v>500000</v>
      </c>
      <c r="Z27" s="59">
        <f t="shared" si="3"/>
        <v>-58100</v>
      </c>
      <c r="AA27" s="59">
        <f t="shared" si="4"/>
        <v>-11.62</v>
      </c>
    </row>
    <row r="28" spans="1:27" s="51" customFormat="1" ht="23.25">
      <c r="A28" s="60" t="s">
        <v>82</v>
      </c>
      <c r="B28" s="61"/>
      <c r="C28" s="61">
        <v>16590</v>
      </c>
      <c r="D28" s="61">
        <v>7350</v>
      </c>
      <c r="E28" s="61">
        <v>9510</v>
      </c>
      <c r="F28" s="61">
        <v>21630</v>
      </c>
      <c r="G28" s="61">
        <v>20410</v>
      </c>
      <c r="H28" s="61">
        <v>15370</v>
      </c>
      <c r="I28" s="61">
        <v>14100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2">
        <f t="shared" si="2"/>
        <v>104960</v>
      </c>
      <c r="Y28" s="62">
        <v>100000</v>
      </c>
      <c r="Z28" s="59">
        <f t="shared" si="3"/>
        <v>4960</v>
      </c>
      <c r="AA28" s="59">
        <f t="shared" si="4"/>
        <v>4.96</v>
      </c>
    </row>
    <row r="29" spans="1:27" s="51" customFormat="1" ht="23.25">
      <c r="A29" s="63" t="s">
        <v>83</v>
      </c>
      <c r="B29" s="68"/>
      <c r="C29" s="68"/>
      <c r="D29" s="68">
        <v>60</v>
      </c>
      <c r="E29" s="68">
        <v>40</v>
      </c>
      <c r="F29" s="68">
        <v>160</v>
      </c>
      <c r="G29" s="68">
        <v>60</v>
      </c>
      <c r="H29" s="68">
        <v>40</v>
      </c>
      <c r="I29" s="68">
        <v>120</v>
      </c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4">
        <f t="shared" si="2"/>
        <v>480</v>
      </c>
      <c r="Y29" s="64">
        <v>1000</v>
      </c>
      <c r="Z29" s="65">
        <f t="shared" si="3"/>
        <v>-520</v>
      </c>
      <c r="AA29" s="65">
        <f t="shared" si="4"/>
        <v>-52</v>
      </c>
    </row>
    <row r="30" spans="1:27" s="51" customFormat="1" ht="23.25">
      <c r="A30" s="70" t="s">
        <v>84</v>
      </c>
      <c r="B30" s="49"/>
      <c r="C30" s="49">
        <v>130</v>
      </c>
      <c r="D30" s="49">
        <v>910</v>
      </c>
      <c r="E30" s="49"/>
      <c r="F30" s="49">
        <v>650</v>
      </c>
      <c r="G30" s="49">
        <v>260</v>
      </c>
      <c r="H30" s="49"/>
      <c r="I30" s="49"/>
      <c r="J30" s="49"/>
      <c r="K30" s="49">
        <v>0</v>
      </c>
      <c r="L30" s="49"/>
      <c r="M30" s="49"/>
      <c r="N30" s="49"/>
      <c r="O30" s="49"/>
      <c r="P30" s="49"/>
      <c r="Q30" s="49"/>
      <c r="R30" s="49"/>
      <c r="S30" s="49">
        <v>0</v>
      </c>
      <c r="T30" s="49"/>
      <c r="U30" s="49"/>
      <c r="V30" s="49"/>
      <c r="W30" s="49"/>
      <c r="X30" s="53">
        <f t="shared" si="2"/>
        <v>1950</v>
      </c>
      <c r="Y30" s="53">
        <v>30000</v>
      </c>
      <c r="Z30" s="66">
        <f t="shared" si="3"/>
        <v>-28050</v>
      </c>
      <c r="AA30" s="50">
        <f t="shared" si="4"/>
        <v>-93.5</v>
      </c>
    </row>
    <row r="31" spans="1:27" s="51" customFormat="1" ht="23.25">
      <c r="A31" s="69" t="s">
        <v>85</v>
      </c>
      <c r="B31" s="53">
        <f aca="true" t="shared" si="11" ref="B31:K31">SUM(B32:B34)</f>
        <v>15060</v>
      </c>
      <c r="C31" s="53">
        <f t="shared" si="11"/>
        <v>4593.6</v>
      </c>
      <c r="D31" s="53">
        <f t="shared" si="11"/>
        <v>5709.7</v>
      </c>
      <c r="E31" s="53">
        <f t="shared" si="11"/>
        <v>1125</v>
      </c>
      <c r="F31" s="53">
        <f t="shared" si="11"/>
        <v>62808.2</v>
      </c>
      <c r="G31" s="53">
        <f t="shared" si="11"/>
        <v>2475</v>
      </c>
      <c r="H31" s="53">
        <f t="shared" si="11"/>
        <v>3775</v>
      </c>
      <c r="I31" s="53">
        <f t="shared" si="11"/>
        <v>0</v>
      </c>
      <c r="J31" s="53">
        <f t="shared" si="11"/>
        <v>0</v>
      </c>
      <c r="K31" s="53">
        <f t="shared" si="11"/>
        <v>0</v>
      </c>
      <c r="L31" s="53">
        <f>SUM(L32:L34)</f>
        <v>0</v>
      </c>
      <c r="M31" s="53">
        <f>SUM(M32:M34)</f>
        <v>0</v>
      </c>
      <c r="N31" s="53">
        <f>SUM(N32:N34)</f>
        <v>0</v>
      </c>
      <c r="O31" s="53">
        <f>SUM(O32:O34)</f>
        <v>0</v>
      </c>
      <c r="P31" s="53">
        <f aca="true" t="shared" si="12" ref="P31:W31">SUM(P32:P34)</f>
        <v>0</v>
      </c>
      <c r="Q31" s="53">
        <f t="shared" si="12"/>
        <v>0</v>
      </c>
      <c r="R31" s="53">
        <f t="shared" si="12"/>
        <v>0</v>
      </c>
      <c r="S31" s="53">
        <f t="shared" si="12"/>
        <v>0</v>
      </c>
      <c r="T31" s="53">
        <f>SUM(T32:T34)</f>
        <v>0</v>
      </c>
      <c r="U31" s="53">
        <f t="shared" si="12"/>
        <v>0</v>
      </c>
      <c r="V31" s="53">
        <f>SUM(V32:V34)</f>
        <v>0</v>
      </c>
      <c r="W31" s="53">
        <f t="shared" si="12"/>
        <v>0</v>
      </c>
      <c r="X31" s="53">
        <f t="shared" si="2"/>
        <v>95546.5</v>
      </c>
      <c r="Y31" s="53">
        <f>SUM(Y32:Y34)</f>
        <v>247800</v>
      </c>
      <c r="Z31" s="66">
        <f t="shared" si="3"/>
        <v>-152253.5</v>
      </c>
      <c r="AA31" s="50">
        <f t="shared" si="4"/>
        <v>-61.44209039548023</v>
      </c>
    </row>
    <row r="32" spans="1:27" s="51" customFormat="1" ht="23.25">
      <c r="A32" s="55" t="s">
        <v>81</v>
      </c>
      <c r="B32" s="56">
        <v>12800</v>
      </c>
      <c r="C32" s="56">
        <v>0</v>
      </c>
      <c r="D32" s="56">
        <v>2700</v>
      </c>
      <c r="E32" s="56">
        <v>1125</v>
      </c>
      <c r="F32" s="56">
        <v>2700</v>
      </c>
      <c r="G32" s="56">
        <v>2475</v>
      </c>
      <c r="H32" s="56">
        <v>3375</v>
      </c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8">
        <f t="shared" si="2"/>
        <v>25175</v>
      </c>
      <c r="Y32" s="58">
        <v>61800</v>
      </c>
      <c r="Z32" s="59">
        <f t="shared" si="3"/>
        <v>-36625</v>
      </c>
      <c r="AA32" s="59">
        <f t="shared" si="4"/>
        <v>-59.263754045307444</v>
      </c>
    </row>
    <row r="33" spans="1:27" s="51" customFormat="1" ht="23.25">
      <c r="A33" s="60" t="s">
        <v>82</v>
      </c>
      <c r="B33" s="61">
        <v>2260</v>
      </c>
      <c r="C33" s="61">
        <v>4593.6</v>
      </c>
      <c r="D33" s="61">
        <v>3009.7</v>
      </c>
      <c r="E33" s="61"/>
      <c r="F33" s="61">
        <v>60108.2</v>
      </c>
      <c r="G33" s="61"/>
      <c r="H33" s="61">
        <v>400</v>
      </c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56"/>
      <c r="U33" s="61"/>
      <c r="V33" s="61"/>
      <c r="W33" s="61"/>
      <c r="X33" s="62">
        <f t="shared" si="2"/>
        <v>70371.5</v>
      </c>
      <c r="Y33" s="62">
        <v>180000</v>
      </c>
      <c r="Z33" s="59">
        <f t="shared" si="3"/>
        <v>-109628.5</v>
      </c>
      <c r="AA33" s="59">
        <f t="shared" si="4"/>
        <v>-60.90472222222222</v>
      </c>
    </row>
    <row r="34" spans="1:27" s="51" customFormat="1" ht="23.25">
      <c r="A34" s="71" t="s">
        <v>86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4">
        <f t="shared" si="2"/>
        <v>0</v>
      </c>
      <c r="Y34" s="49">
        <v>6000</v>
      </c>
      <c r="Z34" s="59">
        <f t="shared" si="3"/>
        <v>-6000</v>
      </c>
      <c r="AA34" s="65">
        <f>Z34*100/Y34</f>
        <v>-100</v>
      </c>
    </row>
    <row r="35" spans="1:27" s="51" customFormat="1" ht="24" thickBot="1">
      <c r="A35" s="72" t="s">
        <v>40</v>
      </c>
      <c r="B35" s="73">
        <f aca="true" t="shared" si="13" ref="B35:N35">SUM(B6+B11+B12+B17+B18+B19+B20+B21+B22+B23+B24+B25+B5+B4)</f>
        <v>91053.03</v>
      </c>
      <c r="C35" s="73">
        <f t="shared" si="13"/>
        <v>91513.6</v>
      </c>
      <c r="D35" s="73">
        <f t="shared" si="13"/>
        <v>56571667.25</v>
      </c>
      <c r="E35" s="73">
        <f t="shared" si="13"/>
        <v>352875.67</v>
      </c>
      <c r="F35" s="73">
        <f t="shared" si="13"/>
        <v>365436.33999999997</v>
      </c>
      <c r="G35" s="73">
        <f t="shared" si="13"/>
        <v>20088819.25</v>
      </c>
      <c r="H35" s="73">
        <f t="shared" si="13"/>
        <v>154728.03</v>
      </c>
      <c r="I35" s="73">
        <f t="shared" si="13"/>
        <v>25050354.160000004</v>
      </c>
      <c r="J35" s="73">
        <f t="shared" si="13"/>
        <v>0</v>
      </c>
      <c r="K35" s="73">
        <f t="shared" si="13"/>
        <v>0</v>
      </c>
      <c r="L35" s="73">
        <f>SUM(L6+L11+L12+L17+L18+L19+L20+L21+L22+L23+L24+L25+L5+L4)</f>
        <v>0</v>
      </c>
      <c r="M35" s="73">
        <f t="shared" si="13"/>
        <v>0</v>
      </c>
      <c r="N35" s="73">
        <f t="shared" si="13"/>
        <v>0</v>
      </c>
      <c r="O35" s="73">
        <f>SUM(O6+O11+O12+O17+O18+O19+O20+O21+O22+O23+O24+O25+O5+O4)</f>
        <v>0</v>
      </c>
      <c r="P35" s="73">
        <f aca="true" t="shared" si="14" ref="P35:W35">SUM(P6+P11+P12+P17+P18+P19+P20+P21+P22+P23+P24+P25+P5+P4)</f>
        <v>0</v>
      </c>
      <c r="Q35" s="73">
        <f t="shared" si="14"/>
        <v>0</v>
      </c>
      <c r="R35" s="73">
        <f t="shared" si="14"/>
        <v>0</v>
      </c>
      <c r="S35" s="73">
        <f t="shared" si="14"/>
        <v>0</v>
      </c>
      <c r="T35" s="73">
        <f t="shared" si="14"/>
        <v>0</v>
      </c>
      <c r="U35" s="73">
        <f t="shared" si="14"/>
        <v>0</v>
      </c>
      <c r="V35" s="73">
        <f>SUM(V6+V11+V12+V17+V18+V19+V20+V21+V22+V23+V24+V25+V5+V4)</f>
        <v>0</v>
      </c>
      <c r="W35" s="73">
        <f t="shared" si="14"/>
        <v>0</v>
      </c>
      <c r="X35" s="73">
        <f>SUM(B35:W35)</f>
        <v>102766447.33000001</v>
      </c>
      <c r="Y35" s="73">
        <f>SUM(Y6+Y11+Y12+Y17+Y18+Y19+Y20+Y21+Y22+Y23+Y24+Y25+Y5+Y4)</f>
        <v>242788600</v>
      </c>
      <c r="Z35" s="74">
        <f>SUM(X35-Y35)</f>
        <v>-140022152.67</v>
      </c>
      <c r="AA35" s="74">
        <f>Z35*100/Y35</f>
        <v>-57.67245771424193</v>
      </c>
    </row>
    <row r="36" spans="1:27" s="51" customFormat="1" ht="24" thickTop="1">
      <c r="A36" s="75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s="51" customFormat="1" ht="23.25">
      <c r="A37" s="102"/>
      <c r="B37" s="102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</row>
  </sheetData>
  <sheetProtection/>
  <mergeCells count="3">
    <mergeCell ref="A1:J1"/>
    <mergeCell ref="A2:J2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7"/>
  <sheetViews>
    <sheetView zoomScale="89" zoomScaleNormal="89" zoomScalePageLayoutView="0" workbookViewId="0" topLeftCell="A1">
      <selection activeCell="G16" sqref="G16"/>
    </sheetView>
  </sheetViews>
  <sheetFormatPr defaultColWidth="9.140625" defaultRowHeight="15"/>
  <cols>
    <col min="1" max="1" width="26.421875" style="43" customWidth="1"/>
    <col min="2" max="21" width="12.8515625" style="43" customWidth="1"/>
    <col min="22" max="23" width="14.00390625" style="43" customWidth="1"/>
    <col min="24" max="25" width="14.8515625" style="43" customWidth="1"/>
    <col min="26" max="26" width="17.00390625" style="43" customWidth="1"/>
    <col min="27" max="27" width="8.7109375" style="43" customWidth="1"/>
    <col min="28" max="16384" width="9.00390625" style="43" customWidth="1"/>
  </cols>
  <sheetData>
    <row r="1" spans="1:21" ht="30.75">
      <c r="A1" s="101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7" ht="30.75">
      <c r="A2" s="101" t="s">
        <v>135</v>
      </c>
      <c r="B2" s="101"/>
      <c r="C2" s="101"/>
      <c r="D2" s="101"/>
      <c r="E2" s="101"/>
      <c r="F2" s="101"/>
      <c r="G2" s="101"/>
      <c r="H2" s="101"/>
      <c r="I2" s="101"/>
      <c r="J2" s="101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/>
      <c r="Z2" s="44" t="s">
        <v>53</v>
      </c>
      <c r="AA2" s="44"/>
    </row>
    <row r="3" spans="1:27" ht="24">
      <c r="A3" s="45" t="s">
        <v>54</v>
      </c>
      <c r="B3" s="46" t="s">
        <v>136</v>
      </c>
      <c r="C3" s="46" t="s">
        <v>137</v>
      </c>
      <c r="D3" s="46" t="s">
        <v>138</v>
      </c>
      <c r="E3" s="46" t="s">
        <v>139</v>
      </c>
      <c r="F3" s="46" t="s">
        <v>140</v>
      </c>
      <c r="G3" s="46" t="s">
        <v>141</v>
      </c>
      <c r="H3" s="46" t="s">
        <v>142</v>
      </c>
      <c r="I3" s="46" t="s">
        <v>143</v>
      </c>
      <c r="J3" s="46" t="s">
        <v>144</v>
      </c>
      <c r="K3" s="46" t="s">
        <v>145</v>
      </c>
      <c r="L3" s="46" t="s">
        <v>146</v>
      </c>
      <c r="M3" s="46" t="s">
        <v>147</v>
      </c>
      <c r="N3" s="46" t="s">
        <v>148</v>
      </c>
      <c r="O3" s="46" t="s">
        <v>149</v>
      </c>
      <c r="P3" s="46" t="s">
        <v>128</v>
      </c>
      <c r="Q3" s="46" t="s">
        <v>129</v>
      </c>
      <c r="R3" s="46" t="s">
        <v>130</v>
      </c>
      <c r="S3" s="46" t="s">
        <v>131</v>
      </c>
      <c r="T3" s="46" t="s">
        <v>132</v>
      </c>
      <c r="U3" s="46" t="s">
        <v>133</v>
      </c>
      <c r="V3" s="46" t="s">
        <v>87</v>
      </c>
      <c r="W3" s="46" t="s">
        <v>112</v>
      </c>
      <c r="X3" s="46" t="s">
        <v>55</v>
      </c>
      <c r="Y3" s="46" t="s">
        <v>56</v>
      </c>
      <c r="Z3" s="47" t="s">
        <v>57</v>
      </c>
      <c r="AA3" s="47" t="s">
        <v>6</v>
      </c>
    </row>
    <row r="4" spans="1:27" s="51" customFormat="1" ht="23.25">
      <c r="A4" s="48" t="s">
        <v>58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>
        <f>SUM(C4:W4)</f>
        <v>0</v>
      </c>
      <c r="Z4" s="50">
        <f>SUM(W4-Y4)</f>
        <v>0</v>
      </c>
      <c r="AA4" s="50">
        <f>SUM(Y4-Z4)</f>
        <v>0</v>
      </c>
    </row>
    <row r="5" spans="1:27" s="51" customFormat="1" ht="23.25">
      <c r="A5" s="52" t="s">
        <v>59</v>
      </c>
      <c r="B5" s="53">
        <f>0</f>
        <v>0</v>
      </c>
      <c r="C5" s="53">
        <v>0</v>
      </c>
      <c r="D5" s="53">
        <v>0</v>
      </c>
      <c r="E5" s="53">
        <v>0</v>
      </c>
      <c r="F5" s="53">
        <v>0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8">
        <f>SUM(B5:W5)</f>
        <v>0</v>
      </c>
      <c r="Y5" s="53">
        <v>0</v>
      </c>
      <c r="Z5" s="50">
        <f>SUM(W5-Y5)</f>
        <v>0</v>
      </c>
      <c r="AA5" s="50" t="e">
        <f>Z5*100/Y5</f>
        <v>#DIV/0!</v>
      </c>
    </row>
    <row r="6" spans="1:27" s="51" customFormat="1" ht="23.25">
      <c r="A6" s="48" t="s">
        <v>60</v>
      </c>
      <c r="B6" s="54">
        <f aca="true" t="shared" si="0" ref="B6:N6">SUM(B7:B10)</f>
        <v>0</v>
      </c>
      <c r="C6" s="54">
        <f t="shared" si="0"/>
        <v>0</v>
      </c>
      <c r="D6" s="54">
        <f t="shared" si="0"/>
        <v>0</v>
      </c>
      <c r="E6" s="54">
        <f t="shared" si="0"/>
        <v>0</v>
      </c>
      <c r="F6" s="54">
        <f t="shared" si="0"/>
        <v>0</v>
      </c>
      <c r="G6" s="54">
        <f t="shared" si="0"/>
        <v>0</v>
      </c>
      <c r="H6" s="54">
        <f t="shared" si="0"/>
        <v>0</v>
      </c>
      <c r="I6" s="54">
        <f t="shared" si="0"/>
        <v>0</v>
      </c>
      <c r="J6" s="54">
        <f t="shared" si="0"/>
        <v>0</v>
      </c>
      <c r="K6" s="54">
        <f t="shared" si="0"/>
        <v>0</v>
      </c>
      <c r="L6" s="54">
        <f t="shared" si="0"/>
        <v>0</v>
      </c>
      <c r="M6" s="54">
        <f t="shared" si="0"/>
        <v>0</v>
      </c>
      <c r="N6" s="54">
        <f t="shared" si="0"/>
        <v>0</v>
      </c>
      <c r="O6" s="54">
        <f>SUM(O7:O10)</f>
        <v>0</v>
      </c>
      <c r="P6" s="54">
        <f aca="true" t="shared" si="1" ref="P6:W6">SUM(P7:P10)</f>
        <v>0</v>
      </c>
      <c r="Q6" s="54">
        <f t="shared" si="1"/>
        <v>0</v>
      </c>
      <c r="R6" s="54">
        <f t="shared" si="1"/>
        <v>0</v>
      </c>
      <c r="S6" s="54">
        <f t="shared" si="1"/>
        <v>0</v>
      </c>
      <c r="T6" s="54">
        <f t="shared" si="1"/>
        <v>0</v>
      </c>
      <c r="U6" s="54">
        <f t="shared" si="1"/>
        <v>0</v>
      </c>
      <c r="V6" s="54">
        <f>SUM(V7:V10)</f>
        <v>0</v>
      </c>
      <c r="W6" s="54">
        <f t="shared" si="1"/>
        <v>0</v>
      </c>
      <c r="X6" s="53">
        <f>SUM(B6:W6)</f>
        <v>0</v>
      </c>
      <c r="Y6" s="53">
        <f>SUM(Y7:Y10)</f>
        <v>241752000</v>
      </c>
      <c r="Z6" s="50">
        <f>SUM(X6-Y6)</f>
        <v>-241752000</v>
      </c>
      <c r="AA6" s="50">
        <f>Z6*100/Y6</f>
        <v>-100</v>
      </c>
    </row>
    <row r="7" spans="1:27" s="51" customFormat="1" ht="23.25">
      <c r="A7" s="55" t="s">
        <v>61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7"/>
      <c r="V7" s="58"/>
      <c r="W7" s="58"/>
      <c r="X7" s="62">
        <f>SUM(B7:W7)</f>
        <v>0</v>
      </c>
      <c r="Y7" s="58">
        <v>240000000</v>
      </c>
      <c r="Z7" s="59">
        <f>X7-Y7</f>
        <v>-240000000</v>
      </c>
      <c r="AA7" s="59">
        <f>Z7*100/Y7</f>
        <v>-100</v>
      </c>
    </row>
    <row r="8" spans="1:27" s="51" customFormat="1" ht="23.25">
      <c r="A8" s="60" t="s">
        <v>62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2"/>
      <c r="W8" s="62"/>
      <c r="X8" s="62">
        <f aca="true" t="shared" si="2" ref="X8:X34">SUM(B8:W8)</f>
        <v>0</v>
      </c>
      <c r="Y8" s="62">
        <v>1750000</v>
      </c>
      <c r="Z8" s="59">
        <f aca="true" t="shared" si="3" ref="Z8:AA34">X8-Y8</f>
        <v>-1750000</v>
      </c>
      <c r="AA8" s="59">
        <f>Z8*100/Y8</f>
        <v>-100</v>
      </c>
    </row>
    <row r="9" spans="1:27" s="51" customFormat="1" ht="23.25">
      <c r="A9" s="60" t="s">
        <v>63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2"/>
      <c r="W9" s="62"/>
      <c r="X9" s="62">
        <f t="shared" si="2"/>
        <v>0</v>
      </c>
      <c r="Y9" s="62">
        <v>2000</v>
      </c>
      <c r="Z9" s="59">
        <f t="shared" si="3"/>
        <v>-2000</v>
      </c>
      <c r="AA9" s="59">
        <f aca="true" t="shared" si="4" ref="AA9:AA33">Z9*100/Y9</f>
        <v>-100</v>
      </c>
    </row>
    <row r="10" spans="1:27" s="51" customFormat="1" ht="23.25">
      <c r="A10" s="63" t="s">
        <v>64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/>
      <c r="X10" s="64">
        <f t="shared" si="2"/>
        <v>0</v>
      </c>
      <c r="Y10" s="64">
        <v>0</v>
      </c>
      <c r="Z10" s="65">
        <f t="shared" si="3"/>
        <v>0</v>
      </c>
      <c r="AA10" s="65">
        <v>0</v>
      </c>
    </row>
    <row r="11" spans="1:27" s="51" customFormat="1" ht="23.25">
      <c r="A11" s="52" t="s">
        <v>65</v>
      </c>
      <c r="B11" s="53"/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/>
      <c r="U11" s="53">
        <v>0</v>
      </c>
      <c r="V11" s="53"/>
      <c r="W11" s="53"/>
      <c r="X11" s="53">
        <f t="shared" si="2"/>
        <v>0</v>
      </c>
      <c r="Y11" s="53">
        <f>SUM(C11:W11)</f>
        <v>0</v>
      </c>
      <c r="Z11" s="66">
        <f t="shared" si="3"/>
        <v>0</v>
      </c>
      <c r="AA11" s="66">
        <v>0</v>
      </c>
    </row>
    <row r="12" spans="1:27" s="51" customFormat="1" ht="23.25">
      <c r="A12" s="48" t="s">
        <v>66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0</v>
      </c>
      <c r="M12" s="53">
        <f t="shared" si="5"/>
        <v>0</v>
      </c>
      <c r="N12" s="53">
        <f t="shared" si="5"/>
        <v>0</v>
      </c>
      <c r="O12" s="53">
        <f>SUM(O13:O16)</f>
        <v>0</v>
      </c>
      <c r="P12" s="53">
        <f aca="true" t="shared" si="6" ref="P12:W12">SUM(P13:P16)</f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>SUM(V13:V16)</f>
        <v>0</v>
      </c>
      <c r="W12" s="53">
        <f t="shared" si="6"/>
        <v>0</v>
      </c>
      <c r="X12" s="53">
        <f t="shared" si="2"/>
        <v>0</v>
      </c>
      <c r="Y12" s="53">
        <f>SUM(Y13:Y16)</f>
        <v>110000</v>
      </c>
      <c r="Z12" s="66">
        <f t="shared" si="3"/>
        <v>-110000</v>
      </c>
      <c r="AA12" s="50">
        <f t="shared" si="4"/>
        <v>-100</v>
      </c>
    </row>
    <row r="13" spans="1:27" s="51" customFormat="1" ht="23.25">
      <c r="A13" s="55" t="s">
        <v>67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61">
        <f>0</f>
        <v>0</v>
      </c>
      <c r="X13" s="58">
        <f t="shared" si="2"/>
        <v>0</v>
      </c>
      <c r="Y13" s="58">
        <f>SUM(C13:W13)</f>
        <v>0</v>
      </c>
      <c r="Z13" s="59">
        <f t="shared" si="3"/>
        <v>0</v>
      </c>
      <c r="AA13" s="59">
        <v>0</v>
      </c>
    </row>
    <row r="14" spans="1:27" s="51" customFormat="1" ht="23.25">
      <c r="A14" s="60" t="s">
        <v>68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1">
        <f>0</f>
        <v>0</v>
      </c>
      <c r="X14" s="62">
        <f t="shared" si="2"/>
        <v>0</v>
      </c>
      <c r="Y14" s="62">
        <f>SUM(C14:W14)</f>
        <v>0</v>
      </c>
      <c r="Z14" s="59">
        <f t="shared" si="3"/>
        <v>0</v>
      </c>
      <c r="AA14" s="59">
        <v>0</v>
      </c>
    </row>
    <row r="15" spans="1:27" s="51" customFormat="1" ht="23.25">
      <c r="A15" s="60" t="s">
        <v>69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/>
      <c r="K15" s="61">
        <v>0</v>
      </c>
      <c r="L15" s="61"/>
      <c r="M15" s="61"/>
      <c r="N15" s="61"/>
      <c r="O15" s="61"/>
      <c r="P15" s="61">
        <v>0</v>
      </c>
      <c r="Q15" s="61"/>
      <c r="R15" s="61"/>
      <c r="S15" s="61"/>
      <c r="T15" s="61">
        <v>0</v>
      </c>
      <c r="U15" s="61"/>
      <c r="V15" s="61"/>
      <c r="W15" s="61"/>
      <c r="X15" s="62"/>
      <c r="Y15" s="62">
        <v>110000</v>
      </c>
      <c r="Z15" s="59">
        <f t="shared" si="3"/>
        <v>-110000</v>
      </c>
      <c r="AA15" s="59">
        <f t="shared" si="4"/>
        <v>-100</v>
      </c>
    </row>
    <row r="16" spans="1:27" s="51" customFormat="1" ht="23.25">
      <c r="A16" s="67" t="s">
        <v>70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8">
        <f>0</f>
        <v>0</v>
      </c>
      <c r="X16" s="64">
        <f t="shared" si="2"/>
        <v>0</v>
      </c>
      <c r="Y16" s="64">
        <f>SUM(C16:W16)</f>
        <v>0</v>
      </c>
      <c r="Z16" s="65">
        <f t="shared" si="3"/>
        <v>0</v>
      </c>
      <c r="AA16" s="65">
        <v>0</v>
      </c>
    </row>
    <row r="17" spans="1:27" s="51" customFormat="1" ht="23.25">
      <c r="A17" s="48" t="s">
        <v>71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>0</f>
        <v>0</v>
      </c>
      <c r="X17" s="53">
        <f t="shared" si="2"/>
        <v>0</v>
      </c>
      <c r="Y17" s="53">
        <f>SUM(C17:W17)</f>
        <v>0</v>
      </c>
      <c r="Z17" s="66">
        <f t="shared" si="3"/>
        <v>0</v>
      </c>
      <c r="AA17" s="66">
        <v>0</v>
      </c>
    </row>
    <row r="18" spans="1:27" s="51" customFormat="1" ht="23.25">
      <c r="A18" s="48" t="s">
        <v>72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>
        <f t="shared" si="2"/>
        <v>0</v>
      </c>
      <c r="Y18" s="53">
        <v>0</v>
      </c>
      <c r="Z18" s="66">
        <f t="shared" si="3"/>
        <v>0</v>
      </c>
      <c r="AA18" s="66">
        <f t="shared" si="3"/>
        <v>0</v>
      </c>
    </row>
    <row r="19" spans="1:27" s="51" customFormat="1" ht="23.25">
      <c r="A19" s="48" t="s">
        <v>73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/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/>
      <c r="S19" s="53"/>
      <c r="T19" s="53"/>
      <c r="U19" s="53">
        <f>0</f>
        <v>0</v>
      </c>
      <c r="V19" s="53">
        <f>0</f>
        <v>0</v>
      </c>
      <c r="W19" s="53">
        <f>0</f>
        <v>0</v>
      </c>
      <c r="X19" s="53">
        <f t="shared" si="2"/>
        <v>0</v>
      </c>
      <c r="Y19" s="53">
        <f>SUM(C19:W19)</f>
        <v>0</v>
      </c>
      <c r="Z19" s="66">
        <f t="shared" si="3"/>
        <v>0</v>
      </c>
      <c r="AA19" s="66">
        <v>0</v>
      </c>
    </row>
    <row r="20" spans="1:27" s="51" customFormat="1" ht="23.25">
      <c r="A20" s="48" t="s">
        <v>74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>0</f>
        <v>0</v>
      </c>
      <c r="X20" s="53">
        <f t="shared" si="2"/>
        <v>0</v>
      </c>
      <c r="Y20" s="53">
        <f>SUM(C20:W20)</f>
        <v>0</v>
      </c>
      <c r="Z20" s="66">
        <f t="shared" si="3"/>
        <v>0</v>
      </c>
      <c r="AA20" s="66">
        <v>0</v>
      </c>
    </row>
    <row r="21" spans="1:27" s="51" customFormat="1" ht="23.25">
      <c r="A21" s="48" t="s">
        <v>75</v>
      </c>
      <c r="B21" s="53">
        <v>0</v>
      </c>
      <c r="C21" s="53">
        <v>0</v>
      </c>
      <c r="D21" s="53">
        <v>0</v>
      </c>
      <c r="E21" s="53"/>
      <c r="F21" s="53"/>
      <c r="G21" s="53">
        <v>0</v>
      </c>
      <c r="H21" s="53"/>
      <c r="I21" s="53">
        <v>0</v>
      </c>
      <c r="J21" s="53"/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/>
      <c r="V21" s="53"/>
      <c r="W21" s="53"/>
      <c r="X21" s="53">
        <f t="shared" si="2"/>
        <v>0</v>
      </c>
      <c r="Y21" s="53">
        <v>3800</v>
      </c>
      <c r="Z21" s="66">
        <f t="shared" si="3"/>
        <v>-3800</v>
      </c>
      <c r="AA21" s="66">
        <f t="shared" si="4"/>
        <v>-100</v>
      </c>
    </row>
    <row r="22" spans="1:27" s="51" customFormat="1" ht="23.25">
      <c r="A22" s="48" t="s">
        <v>76</v>
      </c>
      <c r="B22" s="53">
        <v>0</v>
      </c>
      <c r="C22" s="53"/>
      <c r="D22" s="53"/>
      <c r="E22" s="53"/>
      <c r="F22" s="53">
        <v>0</v>
      </c>
      <c r="G22" s="53"/>
      <c r="H22" s="53"/>
      <c r="I22" s="53">
        <v>0</v>
      </c>
      <c r="J22" s="53">
        <v>0</v>
      </c>
      <c r="K22" s="53"/>
      <c r="L22" s="53"/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/>
      <c r="X22" s="53">
        <f t="shared" si="2"/>
        <v>0</v>
      </c>
      <c r="Y22" s="53">
        <v>0</v>
      </c>
      <c r="Z22" s="66">
        <f t="shared" si="3"/>
        <v>0</v>
      </c>
      <c r="AA22" s="66" t="e">
        <f t="shared" si="4"/>
        <v>#DIV/0!</v>
      </c>
    </row>
    <row r="23" spans="1:27" s="51" customFormat="1" ht="23.25">
      <c r="A23" s="48" t="s">
        <v>77</v>
      </c>
      <c r="B23" s="53">
        <v>0</v>
      </c>
      <c r="C23" s="53">
        <v>0</v>
      </c>
      <c r="D23" s="53">
        <v>0</v>
      </c>
      <c r="E23" s="53"/>
      <c r="F23" s="53"/>
      <c r="G23" s="53">
        <v>0</v>
      </c>
      <c r="H23" s="53"/>
      <c r="I23" s="53"/>
      <c r="J23" s="53"/>
      <c r="K23" s="53"/>
      <c r="L23" s="53"/>
      <c r="M23" s="53"/>
      <c r="N23" s="53"/>
      <c r="O23" s="53"/>
      <c r="P23" s="53">
        <v>0</v>
      </c>
      <c r="Q23" s="53">
        <v>0</v>
      </c>
      <c r="R23" s="53"/>
      <c r="S23" s="53"/>
      <c r="T23" s="53">
        <v>0</v>
      </c>
      <c r="U23" s="53"/>
      <c r="V23" s="53"/>
      <c r="W23" s="53"/>
      <c r="X23" s="53">
        <f t="shared" si="2"/>
        <v>0</v>
      </c>
      <c r="Y23" s="53">
        <v>37000</v>
      </c>
      <c r="Z23" s="66">
        <f t="shared" si="3"/>
        <v>-37000</v>
      </c>
      <c r="AA23" s="66">
        <f t="shared" si="4"/>
        <v>-100</v>
      </c>
    </row>
    <row r="24" spans="1:27" s="51" customFormat="1" ht="23.25">
      <c r="A24" s="52" t="s">
        <v>78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/>
      <c r="K24" s="53"/>
      <c r="L24" s="53"/>
      <c r="M24" s="53"/>
      <c r="N24" s="53"/>
      <c r="O24" s="53"/>
      <c r="P24" s="53">
        <v>0</v>
      </c>
      <c r="Q24" s="53">
        <v>0</v>
      </c>
      <c r="R24" s="53"/>
      <c r="S24" s="53"/>
      <c r="T24" s="53">
        <v>0</v>
      </c>
      <c r="U24" s="53"/>
      <c r="V24" s="53"/>
      <c r="W24" s="53"/>
      <c r="X24" s="53">
        <f t="shared" si="2"/>
        <v>0</v>
      </c>
      <c r="Y24" s="53">
        <v>7000</v>
      </c>
      <c r="Z24" s="66">
        <f t="shared" si="3"/>
        <v>-7000</v>
      </c>
      <c r="AA24" s="66">
        <f t="shared" si="4"/>
        <v>-100</v>
      </c>
    </row>
    <row r="25" spans="1:27" s="51" customFormat="1" ht="23.25">
      <c r="A25" s="48" t="s">
        <v>79</v>
      </c>
      <c r="B25" s="53">
        <f aca="true" t="shared" si="7" ref="B25:J25">B26+B30+B31</f>
        <v>0</v>
      </c>
      <c r="C25" s="53">
        <f t="shared" si="7"/>
        <v>0</v>
      </c>
      <c r="D25" s="53">
        <f t="shared" si="7"/>
        <v>0</v>
      </c>
      <c r="E25" s="53">
        <f t="shared" si="7"/>
        <v>0</v>
      </c>
      <c r="F25" s="53">
        <f t="shared" si="7"/>
        <v>0</v>
      </c>
      <c r="G25" s="53">
        <f t="shared" si="7"/>
        <v>0</v>
      </c>
      <c r="H25" s="53">
        <f t="shared" si="7"/>
        <v>0</v>
      </c>
      <c r="I25" s="53">
        <f t="shared" si="7"/>
        <v>0</v>
      </c>
      <c r="J25" s="53">
        <f t="shared" si="7"/>
        <v>0</v>
      </c>
      <c r="K25" s="53">
        <f>K26+K30+K31</f>
        <v>0</v>
      </c>
      <c r="L25" s="53">
        <f>L26+L30+L31</f>
        <v>0</v>
      </c>
      <c r="M25" s="53">
        <f>M26+M30+M31</f>
        <v>0</v>
      </c>
      <c r="N25" s="53">
        <f>N26+N30+N31</f>
        <v>0</v>
      </c>
      <c r="O25" s="53">
        <f>O26+O30+O31</f>
        <v>0</v>
      </c>
      <c r="P25" s="53">
        <f aca="true" t="shared" si="8" ref="P25:W25">P26+P30+P31</f>
        <v>0</v>
      </c>
      <c r="Q25" s="53">
        <f t="shared" si="8"/>
        <v>0</v>
      </c>
      <c r="R25" s="53">
        <f t="shared" si="8"/>
        <v>0</v>
      </c>
      <c r="S25" s="53">
        <f t="shared" si="8"/>
        <v>0</v>
      </c>
      <c r="T25" s="53">
        <f t="shared" si="8"/>
        <v>0</v>
      </c>
      <c r="U25" s="53">
        <f t="shared" si="8"/>
        <v>0</v>
      </c>
      <c r="V25" s="53">
        <f>V26+V30+V31</f>
        <v>0</v>
      </c>
      <c r="W25" s="53">
        <f t="shared" si="8"/>
        <v>0</v>
      </c>
      <c r="X25" s="53">
        <f t="shared" si="2"/>
        <v>0</v>
      </c>
      <c r="Y25" s="53">
        <f>Y26+Y30+Y31</f>
        <v>878800</v>
      </c>
      <c r="Z25" s="66">
        <f t="shared" si="3"/>
        <v>-878800</v>
      </c>
      <c r="AA25" s="50">
        <f t="shared" si="4"/>
        <v>-100</v>
      </c>
    </row>
    <row r="26" spans="1:27" s="51" customFormat="1" ht="23.25">
      <c r="A26" s="69" t="s">
        <v>80</v>
      </c>
      <c r="B26" s="53">
        <f aca="true" t="shared" si="9" ref="B26:J26">SUM(B27:B29)</f>
        <v>0</v>
      </c>
      <c r="C26" s="53">
        <f t="shared" si="9"/>
        <v>0</v>
      </c>
      <c r="D26" s="53">
        <f t="shared" si="9"/>
        <v>0</v>
      </c>
      <c r="E26" s="53">
        <f t="shared" si="9"/>
        <v>0</v>
      </c>
      <c r="F26" s="53">
        <f t="shared" si="9"/>
        <v>0</v>
      </c>
      <c r="G26" s="53">
        <f t="shared" si="9"/>
        <v>0</v>
      </c>
      <c r="H26" s="53">
        <f t="shared" si="9"/>
        <v>0</v>
      </c>
      <c r="I26" s="53">
        <f t="shared" si="9"/>
        <v>0</v>
      </c>
      <c r="J26" s="53">
        <f t="shared" si="9"/>
        <v>0</v>
      </c>
      <c r="K26" s="53">
        <f>SUM(K27:K29)</f>
        <v>0</v>
      </c>
      <c r="L26" s="53">
        <f>SUM(L27:L29)</f>
        <v>0</v>
      </c>
      <c r="M26" s="53">
        <f>SUM(M27:M29)</f>
        <v>0</v>
      </c>
      <c r="N26" s="53">
        <f>SUM(N27:N29)</f>
        <v>0</v>
      </c>
      <c r="O26" s="53">
        <f>SUM(O27:O29)</f>
        <v>0</v>
      </c>
      <c r="P26" s="53">
        <f aca="true" t="shared" si="10" ref="P26:W26">SUM(P27:P29)</f>
        <v>0</v>
      </c>
      <c r="Q26" s="53">
        <f t="shared" si="10"/>
        <v>0</v>
      </c>
      <c r="R26" s="53">
        <f t="shared" si="10"/>
        <v>0</v>
      </c>
      <c r="S26" s="53">
        <f t="shared" si="10"/>
        <v>0</v>
      </c>
      <c r="T26" s="53">
        <f t="shared" si="10"/>
        <v>0</v>
      </c>
      <c r="U26" s="53">
        <f t="shared" si="10"/>
        <v>0</v>
      </c>
      <c r="V26" s="53">
        <f>SUM(V27:V29)</f>
        <v>0</v>
      </c>
      <c r="W26" s="53">
        <f t="shared" si="10"/>
        <v>0</v>
      </c>
      <c r="X26" s="53">
        <f t="shared" si="2"/>
        <v>0</v>
      </c>
      <c r="Y26" s="53">
        <f>SUM(Y27:Y29)</f>
        <v>601000</v>
      </c>
      <c r="Z26" s="66">
        <f t="shared" si="3"/>
        <v>-601000</v>
      </c>
      <c r="AA26" s="50">
        <f t="shared" si="4"/>
        <v>-100</v>
      </c>
    </row>
    <row r="27" spans="1:27" s="51" customFormat="1" ht="23.25">
      <c r="A27" s="55" t="s">
        <v>81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8">
        <f t="shared" si="2"/>
        <v>0</v>
      </c>
      <c r="Y27" s="58">
        <v>500000</v>
      </c>
      <c r="Z27" s="59">
        <f t="shared" si="3"/>
        <v>-500000</v>
      </c>
      <c r="AA27" s="59">
        <f t="shared" si="4"/>
        <v>-100</v>
      </c>
    </row>
    <row r="28" spans="1:27" s="51" customFormat="1" ht="23.25">
      <c r="A28" s="60" t="s">
        <v>82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2">
        <f t="shared" si="2"/>
        <v>0</v>
      </c>
      <c r="Y28" s="62">
        <v>100000</v>
      </c>
      <c r="Z28" s="59">
        <f t="shared" si="3"/>
        <v>-100000</v>
      </c>
      <c r="AA28" s="59">
        <f t="shared" si="4"/>
        <v>-100</v>
      </c>
    </row>
    <row r="29" spans="1:27" s="51" customFormat="1" ht="23.25">
      <c r="A29" s="63" t="s">
        <v>83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4">
        <f t="shared" si="2"/>
        <v>0</v>
      </c>
      <c r="Y29" s="64">
        <v>1000</v>
      </c>
      <c r="Z29" s="65">
        <f t="shared" si="3"/>
        <v>-1000</v>
      </c>
      <c r="AA29" s="65">
        <f t="shared" si="4"/>
        <v>-100</v>
      </c>
    </row>
    <row r="30" spans="1:27" s="51" customFormat="1" ht="23.25">
      <c r="A30" s="70" t="s">
        <v>84</v>
      </c>
      <c r="B30" s="49"/>
      <c r="C30" s="49"/>
      <c r="D30" s="49"/>
      <c r="E30" s="49"/>
      <c r="F30" s="49"/>
      <c r="G30" s="49"/>
      <c r="H30" s="49"/>
      <c r="I30" s="49"/>
      <c r="J30" s="49"/>
      <c r="K30" s="49">
        <v>0</v>
      </c>
      <c r="L30" s="49"/>
      <c r="M30" s="49"/>
      <c r="N30" s="49"/>
      <c r="O30" s="49"/>
      <c r="P30" s="49"/>
      <c r="Q30" s="49"/>
      <c r="R30" s="49"/>
      <c r="S30" s="49">
        <v>0</v>
      </c>
      <c r="T30" s="49"/>
      <c r="U30" s="49"/>
      <c r="V30" s="49"/>
      <c r="W30" s="49"/>
      <c r="X30" s="53">
        <f t="shared" si="2"/>
        <v>0</v>
      </c>
      <c r="Y30" s="53">
        <v>30000</v>
      </c>
      <c r="Z30" s="66">
        <f t="shared" si="3"/>
        <v>-30000</v>
      </c>
      <c r="AA30" s="50">
        <f t="shared" si="4"/>
        <v>-100</v>
      </c>
    </row>
    <row r="31" spans="1:27" s="51" customFormat="1" ht="23.25">
      <c r="A31" s="69" t="s">
        <v>85</v>
      </c>
      <c r="B31" s="53">
        <f aca="true" t="shared" si="11" ref="B31:K31">SUM(B32:B34)</f>
        <v>0</v>
      </c>
      <c r="C31" s="53">
        <f t="shared" si="11"/>
        <v>0</v>
      </c>
      <c r="D31" s="53">
        <f t="shared" si="11"/>
        <v>0</v>
      </c>
      <c r="E31" s="53">
        <f t="shared" si="11"/>
        <v>0</v>
      </c>
      <c r="F31" s="53">
        <f t="shared" si="11"/>
        <v>0</v>
      </c>
      <c r="G31" s="53">
        <f t="shared" si="11"/>
        <v>0</v>
      </c>
      <c r="H31" s="53">
        <f t="shared" si="11"/>
        <v>0</v>
      </c>
      <c r="I31" s="53">
        <f t="shared" si="11"/>
        <v>0</v>
      </c>
      <c r="J31" s="53">
        <f t="shared" si="11"/>
        <v>0</v>
      </c>
      <c r="K31" s="53">
        <f t="shared" si="11"/>
        <v>0</v>
      </c>
      <c r="L31" s="53">
        <f>SUM(L32:L34)</f>
        <v>0</v>
      </c>
      <c r="M31" s="53">
        <f>SUM(M32:M34)</f>
        <v>0</v>
      </c>
      <c r="N31" s="53">
        <f>SUM(N32:N34)</f>
        <v>0</v>
      </c>
      <c r="O31" s="53">
        <f>SUM(O32:O34)</f>
        <v>0</v>
      </c>
      <c r="P31" s="53">
        <f aca="true" t="shared" si="12" ref="P31:W31">SUM(P32:P34)</f>
        <v>0</v>
      </c>
      <c r="Q31" s="53">
        <f t="shared" si="12"/>
        <v>0</v>
      </c>
      <c r="R31" s="53">
        <f t="shared" si="12"/>
        <v>0</v>
      </c>
      <c r="S31" s="53">
        <f t="shared" si="12"/>
        <v>0</v>
      </c>
      <c r="T31" s="53">
        <f>SUM(T32:T34)</f>
        <v>0</v>
      </c>
      <c r="U31" s="53">
        <f t="shared" si="12"/>
        <v>0</v>
      </c>
      <c r="V31" s="53">
        <f>SUM(V32:V34)</f>
        <v>0</v>
      </c>
      <c r="W31" s="53">
        <f t="shared" si="12"/>
        <v>0</v>
      </c>
      <c r="X31" s="53">
        <f t="shared" si="2"/>
        <v>0</v>
      </c>
      <c r="Y31" s="53">
        <f>SUM(Y32:Y34)</f>
        <v>247800</v>
      </c>
      <c r="Z31" s="66">
        <f t="shared" si="3"/>
        <v>-247800</v>
      </c>
      <c r="AA31" s="50">
        <f t="shared" si="4"/>
        <v>-100</v>
      </c>
    </row>
    <row r="32" spans="1:27" s="51" customFormat="1" ht="23.25">
      <c r="A32" s="55" t="s">
        <v>81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8">
        <f t="shared" si="2"/>
        <v>0</v>
      </c>
      <c r="Y32" s="58">
        <v>61800</v>
      </c>
      <c r="Z32" s="59">
        <f t="shared" si="3"/>
        <v>-61800</v>
      </c>
      <c r="AA32" s="59">
        <f t="shared" si="4"/>
        <v>-100</v>
      </c>
    </row>
    <row r="33" spans="1:27" s="51" customFormat="1" ht="23.25">
      <c r="A33" s="60" t="s">
        <v>82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56"/>
      <c r="U33" s="61"/>
      <c r="V33" s="61"/>
      <c r="W33" s="61"/>
      <c r="X33" s="62">
        <f t="shared" si="2"/>
        <v>0</v>
      </c>
      <c r="Y33" s="62">
        <v>180000</v>
      </c>
      <c r="Z33" s="59">
        <f t="shared" si="3"/>
        <v>-180000</v>
      </c>
      <c r="AA33" s="59">
        <f t="shared" si="4"/>
        <v>-100</v>
      </c>
    </row>
    <row r="34" spans="1:27" s="51" customFormat="1" ht="23.25">
      <c r="A34" s="71" t="s">
        <v>86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4">
        <f t="shared" si="2"/>
        <v>0</v>
      </c>
      <c r="Y34" s="49">
        <v>6000</v>
      </c>
      <c r="Z34" s="59">
        <f t="shared" si="3"/>
        <v>-6000</v>
      </c>
      <c r="AA34" s="65">
        <f>Z34*100/Y34</f>
        <v>-100</v>
      </c>
    </row>
    <row r="35" spans="1:27" s="51" customFormat="1" ht="24" thickBot="1">
      <c r="A35" s="72" t="s">
        <v>40</v>
      </c>
      <c r="B35" s="73">
        <f aca="true" t="shared" si="13" ref="B35:N35">SUM(B6+B11+B12+B17+B18+B19+B20+B21+B22+B23+B24+B25+B5+B4)</f>
        <v>0</v>
      </c>
      <c r="C35" s="73">
        <f t="shared" si="13"/>
        <v>0</v>
      </c>
      <c r="D35" s="73">
        <f t="shared" si="13"/>
        <v>0</v>
      </c>
      <c r="E35" s="73">
        <f t="shared" si="13"/>
        <v>0</v>
      </c>
      <c r="F35" s="73">
        <f t="shared" si="13"/>
        <v>0</v>
      </c>
      <c r="G35" s="73">
        <f t="shared" si="13"/>
        <v>0</v>
      </c>
      <c r="H35" s="73">
        <f t="shared" si="13"/>
        <v>0</v>
      </c>
      <c r="I35" s="73">
        <f t="shared" si="13"/>
        <v>0</v>
      </c>
      <c r="J35" s="73">
        <f t="shared" si="13"/>
        <v>0</v>
      </c>
      <c r="K35" s="73">
        <f t="shared" si="13"/>
        <v>0</v>
      </c>
      <c r="L35" s="73">
        <f>SUM(L6+L11+L12+L17+L18+L19+L20+L21+L22+L23+L24+L25+L5+L4)</f>
        <v>0</v>
      </c>
      <c r="M35" s="73">
        <f t="shared" si="13"/>
        <v>0</v>
      </c>
      <c r="N35" s="73">
        <f t="shared" si="13"/>
        <v>0</v>
      </c>
      <c r="O35" s="73">
        <f>SUM(O6+O11+O12+O17+O18+O19+O20+O21+O22+O23+O24+O25+O5+O4)</f>
        <v>0</v>
      </c>
      <c r="P35" s="73">
        <f aca="true" t="shared" si="14" ref="P35:W35">SUM(P6+P11+P12+P17+P18+P19+P20+P21+P22+P23+P24+P25+P5+P4)</f>
        <v>0</v>
      </c>
      <c r="Q35" s="73">
        <f t="shared" si="14"/>
        <v>0</v>
      </c>
      <c r="R35" s="73">
        <f t="shared" si="14"/>
        <v>0</v>
      </c>
      <c r="S35" s="73">
        <f t="shared" si="14"/>
        <v>0</v>
      </c>
      <c r="T35" s="73">
        <f t="shared" si="14"/>
        <v>0</v>
      </c>
      <c r="U35" s="73">
        <f t="shared" si="14"/>
        <v>0</v>
      </c>
      <c r="V35" s="73">
        <f>SUM(V6+V11+V12+V17+V18+V19+V20+V21+V22+V23+V24+V25+V5+V4)</f>
        <v>0</v>
      </c>
      <c r="W35" s="73">
        <f t="shared" si="14"/>
        <v>0</v>
      </c>
      <c r="X35" s="73">
        <f>SUM(B35:W35)</f>
        <v>0</v>
      </c>
      <c r="Y35" s="73">
        <f>SUM(Y6+Y11+Y12+Y17+Y18+Y19+Y20+Y21+Y22+Y23+Y24+Y25+Y5+Y4)</f>
        <v>242788600</v>
      </c>
      <c r="Z35" s="74">
        <f>SUM(X35-Y35)</f>
        <v>-242788600</v>
      </c>
      <c r="AA35" s="74">
        <f>Z35*100/Y35</f>
        <v>-100</v>
      </c>
    </row>
    <row r="36" spans="1:27" s="51" customFormat="1" ht="24" thickTop="1">
      <c r="A36" s="75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s="51" customFormat="1" ht="23.25">
      <c r="A37" s="102"/>
      <c r="B37" s="102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</row>
  </sheetData>
  <sheetProtection/>
  <mergeCells count="3">
    <mergeCell ref="A1:J1"/>
    <mergeCell ref="A2:J2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EXC</cp:lastModifiedBy>
  <cp:lastPrinted>2014-10-03T02:14:35Z</cp:lastPrinted>
  <dcterms:created xsi:type="dcterms:W3CDTF">2011-06-13T02:02:48Z</dcterms:created>
  <dcterms:modified xsi:type="dcterms:W3CDTF">2014-12-12T09:36:38Z</dcterms:modified>
  <cp:category/>
  <cp:version/>
  <cp:contentType/>
  <cp:contentStatus/>
</cp:coreProperties>
</file>