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cise\Desktop\"/>
    </mc:Choice>
  </mc:AlternateContent>
  <bookViews>
    <workbookView xWindow="0" yWindow="0" windowWidth="24000" windowHeight="9615" tabRatio="734"/>
  </bookViews>
  <sheets>
    <sheet name="os1(ภาค) " sheetId="80" r:id="rId1"/>
    <sheet name="os2 (ภาค) " sheetId="81" r:id="rId2"/>
    <sheet name="os3อนก" sheetId="82" r:id="rId3"/>
    <sheet name="os3จัดเก็บ" sheetId="84" r:id="rId4"/>
    <sheet name="os3ปราบปราม" sheetId="85" r:id="rId5"/>
    <sheet name="os3เทคโน" sheetId="86" r:id="rId6"/>
    <sheet name="OS4(PMS)" sheetId="83" r:id="rId7"/>
    <sheet name="Dropdownห้ามลบ" sheetId="87" r:id="rId8"/>
  </sheets>
  <externalReferences>
    <externalReference r:id="rId9"/>
    <externalReference r:id="rId10"/>
  </externalReferences>
  <definedNames>
    <definedName name="efficien">Dropdownห้ามลบ!$F$2:$F$4</definedName>
    <definedName name="efficien1">[1]Dropdownห้ามลบ!$F$2:$F$4</definedName>
    <definedName name="_xlnm.Print_Area" localSheetId="6">'OS4(PMS)'!$A$1:$L$22</definedName>
    <definedName name="_xlnm.Print_Titles" localSheetId="0">'os1(ภาค) '!$4:$5</definedName>
    <definedName name="_xlnm.Print_Titles" localSheetId="1">'os2 (ภาค) '!$4:$5</definedName>
    <definedName name="_xlnm.Print_Titles" localSheetId="3">os3จัดเก็บ!$2:$5</definedName>
    <definedName name="_xlnm.Print_Titles" localSheetId="5">os3เทคโน!$2:$5</definedName>
    <definedName name="_xlnm.Print_Titles" localSheetId="4">os3ปราบปราม!$2:$5</definedName>
    <definedName name="_xlnm.Print_Titles" localSheetId="2">os3อนก!$2:$5</definedName>
    <definedName name="_xlnm.Print_Titles" localSheetId="6">'OS4(PMS)'!$1:$6</definedName>
    <definedName name="Project" localSheetId="7">Dropdownห้ามลบ!$A$2:$A$5</definedName>
    <definedName name="Project" localSheetId="0">[2]Sheet2!$A$2:$A$4</definedName>
    <definedName name="Projectn">Dropdownห้ามลบ!$A$2:$A$5</definedName>
    <definedName name="Projecty">Dropdownห้ามลบ!$A$19:$A$22</definedName>
    <definedName name="Protect">Dropdownห้ามลบ!$C$2:$C$4</definedName>
  </definedNames>
  <calcPr calcId="162913"/>
</workbook>
</file>

<file path=xl/calcChain.xml><?xml version="1.0" encoding="utf-8"?>
<calcChain xmlns="http://schemas.openxmlformats.org/spreadsheetml/2006/main">
  <c r="H22" i="80" l="1"/>
  <c r="I26" i="80" l="1"/>
  <c r="M18" i="80"/>
  <c r="L18" i="80"/>
  <c r="I18" i="80"/>
  <c r="H18" i="80"/>
  <c r="G18" i="80"/>
  <c r="O18" i="80" s="1"/>
  <c r="I27" i="80"/>
  <c r="H37" i="81"/>
  <c r="O23" i="80"/>
  <c r="O22" i="80"/>
  <c r="N22" i="80"/>
  <c r="M22" i="80"/>
  <c r="L22" i="80"/>
  <c r="K22" i="80"/>
  <c r="J22" i="80"/>
  <c r="I21" i="80"/>
  <c r="H34" i="81"/>
  <c r="D30" i="81"/>
  <c r="H14" i="81"/>
  <c r="J27" i="80"/>
  <c r="J26" i="80"/>
  <c r="J25" i="80"/>
  <c r="I20" i="80"/>
  <c r="J11" i="80"/>
  <c r="J18" i="80" l="1"/>
  <c r="N18" i="80"/>
  <c r="K18" i="80"/>
  <c r="G30" i="81"/>
  <c r="F29" i="81"/>
  <c r="G27" i="81"/>
  <c r="F26" i="81"/>
  <c r="G25" i="81"/>
  <c r="F24" i="81"/>
  <c r="G23" i="81"/>
  <c r="F22" i="81"/>
  <c r="G21" i="81"/>
  <c r="F21" i="81"/>
  <c r="D29" i="81"/>
  <c r="I23" i="80"/>
  <c r="N23" i="80"/>
  <c r="M23" i="80"/>
  <c r="L23" i="80"/>
  <c r="K23" i="80"/>
  <c r="J23" i="80"/>
  <c r="H23" i="80"/>
  <c r="I22" i="80" s="1"/>
  <c r="I28" i="80" s="1"/>
  <c r="I7" i="81"/>
  <c r="J7" i="81"/>
  <c r="G38" i="81" l="1"/>
  <c r="D11" i="81"/>
  <c r="M11" i="81" s="1"/>
  <c r="D10" i="81"/>
  <c r="E10" i="81" l="1"/>
  <c r="F10" i="81"/>
  <c r="E11" i="81"/>
  <c r="G10" i="81"/>
  <c r="F11" i="81"/>
  <c r="G11" i="81"/>
  <c r="K7" i="81"/>
  <c r="L7" i="81"/>
  <c r="M7" i="81"/>
  <c r="F38" i="81" l="1"/>
  <c r="G17" i="80"/>
  <c r="K17" i="80" s="1"/>
  <c r="B10" i="87"/>
  <c r="B9" i="87"/>
  <c r="I7" i="83"/>
  <c r="L7" i="83"/>
  <c r="I8" i="83"/>
  <c r="L8" i="83"/>
  <c r="I9" i="83"/>
  <c r="L9" i="83"/>
  <c r="I10" i="83"/>
  <c r="L10" i="83"/>
  <c r="L13" i="83"/>
  <c r="I11" i="83"/>
  <c r="L11" i="83"/>
  <c r="K13" i="83"/>
  <c r="H33" i="81"/>
  <c r="H17" i="81"/>
  <c r="H36" i="81"/>
  <c r="H35" i="81"/>
  <c r="H32" i="81"/>
  <c r="H25" i="81"/>
  <c r="H23" i="81"/>
  <c r="H22" i="81"/>
  <c r="H21" i="81"/>
  <c r="H19" i="81"/>
  <c r="M17" i="80" l="1"/>
  <c r="J17" i="80"/>
  <c r="L17" i="80"/>
  <c r="I17" i="80"/>
  <c r="N17" i="80"/>
  <c r="H17" i="80"/>
  <c r="O17" i="80"/>
</calcChain>
</file>

<file path=xl/sharedStrings.xml><?xml version="1.0" encoding="utf-8"?>
<sst xmlns="http://schemas.openxmlformats.org/spreadsheetml/2006/main" count="501" uniqueCount="254">
  <si>
    <t>ตัวชี้วัด</t>
  </si>
  <si>
    <t>มิติ</t>
  </si>
  <si>
    <t>หน่วยนับ</t>
  </si>
  <si>
    <t>เกณฑ์การให้คะแนน</t>
  </si>
  <si>
    <t>เป้าหมาย</t>
  </si>
  <si>
    <t>มิติที่ 2 ด้านคุณภาพการให้บริการ</t>
  </si>
  <si>
    <t>เป้าประสงค์</t>
  </si>
  <si>
    <t>-</t>
  </si>
  <si>
    <t>ร้อยละ</t>
  </si>
  <si>
    <t>ระดับ</t>
  </si>
  <si>
    <t>OS Matrix ชั้นที่ 1 ระดับองค์กรสู่ระดับหน่วยงาน</t>
  </si>
  <si>
    <t>สำนัก</t>
  </si>
  <si>
    <t>น้ำหนัก</t>
  </si>
  <si>
    <t>กรม</t>
  </si>
  <si>
    <t>กรมสรรพสามิต</t>
  </si>
  <si>
    <t>(ต.ค.-ก.ย.)</t>
  </si>
  <si>
    <t>ระดับ1</t>
  </si>
  <si>
    <t>ระดับ2</t>
  </si>
  <si>
    <t>ระดับ3</t>
  </si>
  <si>
    <t>ระดับ4</t>
  </si>
  <si>
    <t>ระดับ5</t>
  </si>
  <si>
    <t>มิติที่ 1 ด้านประสิทธิผล</t>
  </si>
  <si>
    <t xml:space="preserve">มิติที่ 3 ด้านประสิทธิภาพ </t>
  </si>
  <si>
    <t xml:space="preserve">มิติที่ 4 ด้านการพัฒนาองค์กร </t>
  </si>
  <si>
    <t>รวมน้ำหนักระดับหน่วยงาน</t>
  </si>
  <si>
    <t>OS Matrix ชั้นที่ 2 ระดับหน่วยงานสู่ระดับบุคคล (ผอ.สำนัก/ศูนย์/กลุ่ม/ภาค/พื้นที่)</t>
  </si>
  <si>
    <t>หน่วยงานผู้รับผิดชอบ</t>
  </si>
  <si>
    <t>(ต.ค.-มี.ค.)</t>
  </si>
  <si>
    <t>(เม.ย.-ก.ย.)</t>
  </si>
  <si>
    <t>ผอ.</t>
  </si>
  <si>
    <t>รวมน้ำหนักระดับผอ.</t>
  </si>
  <si>
    <t>ล้านบาท</t>
  </si>
  <si>
    <t>เพิ่มเติม</t>
  </si>
  <si>
    <t>เกณฑ์บังคับ</t>
  </si>
  <si>
    <t xml:space="preserve">ร้อยละของผลสำรวจความพึงพอใจของผู้รับบริการ </t>
  </si>
  <si>
    <t>จัดทำแผน</t>
  </si>
  <si>
    <t xml:space="preserve">ร้อยละของประสิทธิภาพการปฏิบัติราชการ </t>
  </si>
  <si>
    <t>ทบทวนและแต่งตั้งคณะทำงาน</t>
  </si>
  <si>
    <t>วิเคราะห์ ERM1</t>
  </si>
  <si>
    <t>แผนเสี่ยงสำเร็จ  รายงานPMครบ ERM3ครบ แผนยุทธสำเร็จ</t>
  </si>
  <si>
    <t>แผนเสี่ยงไม่สำเร็จ  รายงานPMไม่ครบ ERM3 ไม่ครบ</t>
  </si>
  <si>
    <t xml:space="preserve">สรุปผลการดำเนินการ </t>
  </si>
  <si>
    <t>ประกวดราคา/สอบราคา</t>
  </si>
  <si>
    <t>ระดับผลคะแนนนวัตกรรมที่ส่งประกวด</t>
  </si>
  <si>
    <t xml:space="preserve">ระดับความสำเร็จของการจัดการความรู้ </t>
  </si>
  <si>
    <t xml:space="preserve">ระดับผลคะแนนนวัตกรรมที่ส่งประกวด </t>
  </si>
  <si>
    <t xml:space="preserve">จัดการความรู้ </t>
  </si>
  <si>
    <t>วิเคราะห์</t>
  </si>
  <si>
    <t>สรุปและเผยแพร่</t>
  </si>
  <si>
    <t>บุคลากรเข้าร่วมร้อยละ30</t>
  </si>
  <si>
    <t xml:space="preserve">บุคลากรผ่านคะแนนร้อยละ 70 ไม่น้อยกว่าร้อยละ 60 </t>
  </si>
  <si>
    <t>เดือน</t>
  </si>
  <si>
    <t>ส่งผลงาน และมีคะแนน 70 ขึ้นไป</t>
  </si>
  <si>
    <r>
      <t>แผนเสี่ยงสำเร็จ  รายงานPMครบ ERM3ครบ แผนยุทธ</t>
    </r>
    <r>
      <rPr>
        <u/>
        <sz val="14"/>
        <rFont val="TH SarabunPSK"/>
        <family val="2"/>
      </rPr>
      <t>ไม่สำเร็จ</t>
    </r>
  </si>
  <si>
    <t>สำนักงานสรรพสามิตภาคที่</t>
  </si>
  <si>
    <t xml:space="preserve">ร้อยละของจำนวนค่าปรับเปรียบเทียบคดีที่เพิ่มขึ้นจากเป้าหมาย </t>
  </si>
  <si>
    <t xml:space="preserve">ร้อยละของจำนวนคดีที่เพิ่มขึ้นจากเป้าหมาย  /  ร้อยละของปริมาณของ
กลางของคดีคุณภาพที่เพิ่มขึ้นจาก
ปริมาณของกลางที่กำหนดไว้ในนิยาม
</t>
  </si>
  <si>
    <t xml:space="preserve">จำนวนรายได้ภาษีสรรพสามิตที่จัดเก็บได้ </t>
  </si>
  <si>
    <t xml:space="preserve">จำนวนค่าปรับเปรียบเทียบคดี </t>
  </si>
  <si>
    <t>บาท</t>
  </si>
  <si>
    <t>A+10%</t>
  </si>
  <si>
    <t>ตรวจสอบเอกสาร</t>
  </si>
  <si>
    <t>ทบทวนคำสั่ง</t>
  </si>
  <si>
    <t>จัดทำแบบประเมิน</t>
  </si>
  <si>
    <t xml:space="preserve">ร้อยละของจำนวนแบบที่บันทึกข้อมูล ครบถ้วนถูกต้อง </t>
  </si>
  <si>
    <t>ส่วนบริหารจัดเก็บ</t>
  </si>
  <si>
    <t>ส่วนตรวจสอบปราบปราม</t>
  </si>
  <si>
    <t>ส่วนเทคโน</t>
  </si>
  <si>
    <t>ประเภท</t>
  </si>
  <si>
    <t>ระดับความสำเร็จของการบริหารความเสี่ยงระดับกรม(ประเมิน 6 เดือนหลัง)</t>
  </si>
  <si>
    <t>ชช.(ถ้ามี)</t>
  </si>
  <si>
    <t>จำนวนหน่วยงานในการกำกับดูแลที่เสนอผลงานเพื่อขอรับรองมาตรฐานการให้บริการของศูนย์ราชการสะดวก (GECC) 
(ประเมิน 6 เดือนหลัง)</t>
  </si>
  <si>
    <t>ระดับความสำเร็จของการบริหารความเสี่ยงระดับกรม(ประเมิน 6 เดือนแรก)</t>
  </si>
  <si>
    <t xml:space="preserve">                                                         น้ำหนักรวมทุกตัวชี้วัดที่ถ่ายทอดมาจากOS2</t>
  </si>
  <si>
    <r>
      <t xml:space="preserve"> - การคำนวณน้ำหนักจากชั้น OS2 ไปสู่ชั้น OS3 = </t>
    </r>
    <r>
      <rPr>
        <u/>
        <sz val="14"/>
        <rFont val="TH SarabunPSK"/>
        <family val="2"/>
      </rPr>
      <t xml:space="preserve"> น้ำหนักแต่ละตัวชี้วัดที่ถ่ายทอดมาจากOS2   </t>
    </r>
    <r>
      <rPr>
        <sz val="14"/>
        <rFont val="TH SarabunPSK"/>
        <family val="2"/>
      </rPr>
      <t xml:space="preserve"> *  น้ำหนักรวมตัวชี้วัดแต่ละประเภทงานOS3</t>
    </r>
  </si>
  <si>
    <r>
      <t xml:space="preserve"> - กรณีมีตัวชี้วัด</t>
    </r>
    <r>
      <rPr>
        <b/>
        <u/>
        <sz val="14"/>
        <rFont val="TH SarabunPSK"/>
        <family val="2"/>
      </rPr>
      <t>งานประจำกับงานมอบหมาย</t>
    </r>
    <r>
      <rPr>
        <sz val="14"/>
        <rFont val="TH SarabunPSK"/>
        <family val="2"/>
      </rPr>
      <t xml:space="preserve"> ให้กระจายน้ำหนัก ดังนี้ งานยุทธศาสตร์(น้ำหนักร้อยละ60)  งานมอบหมาย(น้ำหนักร้อยละ40) </t>
    </r>
  </si>
  <si>
    <r>
      <t xml:space="preserve"> - กรณีมีตัวชี้วัด</t>
    </r>
    <r>
      <rPr>
        <b/>
        <u/>
        <sz val="14"/>
        <rFont val="TH SarabunPSK"/>
        <family val="2"/>
      </rPr>
      <t>งานยุทธศาสตร์กับงานประจำ</t>
    </r>
    <r>
      <rPr>
        <sz val="14"/>
        <rFont val="TH SarabunPSK"/>
        <family val="2"/>
      </rPr>
      <t xml:space="preserve"> ให้กระจายน้ำหนัก ดังนี้ งานยุทธศาสตร์(น้ำหนักร้อยละ62.5)  งานประจำ(น้ำหนักร้อยละ37.5) </t>
    </r>
  </si>
  <si>
    <r>
      <t xml:space="preserve"> - กรณีมีตัวชี้วัด</t>
    </r>
    <r>
      <rPr>
        <b/>
        <u/>
        <sz val="14"/>
        <rFont val="TH SarabunPSK"/>
        <family val="2"/>
      </rPr>
      <t>ครบ 3 งาน</t>
    </r>
    <r>
      <rPr>
        <sz val="14"/>
        <rFont val="TH SarabunPSK"/>
        <family val="2"/>
      </rPr>
      <t>ให้กระจายน้ำหนัก ดังนี้ งานยุทธศาสตร์(น้ำหนักร้อยละ50)  งานประจำ(น้ำหนักร้อยละ30) งานมอบหมายพิเศษ(น้ำหนักร้อยละ20)</t>
    </r>
  </si>
  <si>
    <t xml:space="preserve"> - ตัวชี้วัดที่ได้รับการถ่ายทอดจากOSชั้นที่ 2 โดยใส่ "O" หรือ "OO" หรือ "S" ในแต่ละส่วน จะต้องปรากฎตัวชี้วัดดังกล่าวใน OSชั้นที่ 3 ด้วยทุกตัว โดยให้ถือเป็นตัวชี้วัดงานยุทธศาสตร์ เพื่อถ่ายทอดไปสู่บุคคลต่อไป</t>
  </si>
  <si>
    <t>หมายเหตุ</t>
  </si>
  <si>
    <t>รวมน้ำหนักฝ่าย</t>
  </si>
  <si>
    <t>งานมอบหมายพิเศษ(ร้อยละ20)</t>
  </si>
  <si>
    <t>งานประจำ(ร้อยละ30)</t>
  </si>
  <si>
    <t>งานยุทธศาสตร์ (ร้อยละ50)  มิติที่ 1-4</t>
  </si>
  <si>
    <t xml:space="preserve">OS Matrix ชั้นที่ 3 ระดับหน่วยงานสู่ระดับบุคคล </t>
  </si>
  <si>
    <t>..........................................................................</t>
  </si>
  <si>
    <t>..........................................................</t>
  </si>
  <si>
    <t>............................................................</t>
  </si>
  <si>
    <t>ความเห็นอื่น ๆ ของผู้บังคับบัญชาเหนือขึ้นไปอีกชั้นหนึ่ง</t>
  </si>
  <si>
    <t>ความเห็นอื่น ๆ ของผู้บังคับบัญชาชั้นต้น/โดยตรง</t>
  </si>
  <si>
    <t>.</t>
  </si>
  <si>
    <t>วันที่........เดือน............. พ.ศ............</t>
  </si>
  <si>
    <t>วันที่......เดือน..................พ.ศ...............</t>
  </si>
  <si>
    <t>วันที่..........เดือน................... พ.ศ............</t>
  </si>
  <si>
    <t xml:space="preserve">   วันที่.............เดือน........................ พ.ศ..............</t>
  </si>
  <si>
    <t>ตำแหน่ง  .....................................</t>
  </si>
  <si>
    <t>(………………………………………………………..)</t>
  </si>
  <si>
    <t>(                                            )</t>
  </si>
  <si>
    <t>(…………………………………………………………..)</t>
  </si>
  <si>
    <t xml:space="preserve">ผู้ให้ข้อมูลเหนือขึ้นไปอีกชั้นหนึ่ง(ประเมินคะแนน กรณีช่วยราชการ) </t>
  </si>
  <si>
    <t>ผู้ให้ข้อมูลเหนือขึ้นไป (ประเมินคะแนน กรณีช่วยราชการ)</t>
  </si>
  <si>
    <t xml:space="preserve">ผู้ให้ข้อมูล (ประเมินคะแนน กรณีช่วยราชการ) </t>
  </si>
  <si>
    <t>ผู้บังคับบัญชาเหนือขึ้นไปอีกชั้นหนึ่ง</t>
  </si>
  <si>
    <t>ผู้บังคับบัญชาเหนือขึ้นไป</t>
  </si>
  <si>
    <t>ผู้บังคับบัญชาชั้นต้น/โดยตรง</t>
  </si>
  <si>
    <t>ผู้รับการประเมิน</t>
  </si>
  <si>
    <t>รวม</t>
  </si>
  <si>
    <t>ร้อยละ (ข)</t>
  </si>
  <si>
    <t>ค่ามาตรฐาน</t>
  </si>
  <si>
    <t>กxขx๒๐</t>
  </si>
  <si>
    <t>คะแนน</t>
  </si>
  <si>
    <t>งานจริง (ก)</t>
  </si>
  <si>
    <t>(ค่ามาตรฐาน)</t>
  </si>
  <si>
    <t>ตัวชี้วัดผลงาน</t>
  </si>
  <si>
    <t>กิจกรรมการดำเนินงาน</t>
  </si>
  <si>
    <t>ลำดับ</t>
  </si>
  <si>
    <t>รวมคะแนน</t>
  </si>
  <si>
    <t>ผลการปฏิบัติ</t>
  </si>
  <si>
    <t>คะแนนตามระดับค่าเป้าหมาย</t>
  </si>
  <si>
    <r>
      <t xml:space="preserve">¨ </t>
    </r>
    <r>
      <rPr>
        <b/>
        <sz val="15"/>
        <rFont val="TH SarabunPSK"/>
        <family val="2"/>
      </rPr>
      <t xml:space="preserve">ครั้งที่ ๒ </t>
    </r>
    <r>
      <rPr>
        <b/>
        <sz val="15"/>
        <rFont val="TH SarabunIT๙"/>
        <family val="2"/>
      </rPr>
      <t>(๑ เมษายน ……….. - ๓๐ กันยายน …………...)</t>
    </r>
  </si>
  <si>
    <r>
      <t xml:space="preserve">การประเมิน                  </t>
    </r>
    <r>
      <rPr>
        <b/>
        <sz val="15"/>
        <rFont val="Wingdings"/>
        <charset val="2"/>
      </rPr>
      <t xml:space="preserve">þ </t>
    </r>
    <r>
      <rPr>
        <b/>
        <sz val="15"/>
        <rFont val="TH SarabunIT๙"/>
        <family val="2"/>
      </rPr>
      <t>ครั้งที่ ๑ (๑ ตุลาคม ……..... - ๓๑ มีนาคม ………...)</t>
    </r>
  </si>
  <si>
    <t>แบบกำหนดและประเมินผลสัมฤทธิ์ของงาน</t>
  </si>
  <si>
    <t>สำนักงานสรรพสามิตภาคที่ ...  ฝ่ายอำนวยการ</t>
  </si>
  <si>
    <t>ฝ่ายอำนวยการ</t>
  </si>
  <si>
    <t>ส่วนบริหารการจัดเก็บภาษี</t>
  </si>
  <si>
    <t>สำนักงานสรรพสามิตภาคที่ ...  ส่วนบริหารการจัดเก็บภาษี</t>
  </si>
  <si>
    <t>สำนักงานสรรพสามิตภาคที่ ...  ส่วนตรวจสอบ ป้องกันและปราบปราม</t>
  </si>
  <si>
    <t>ส่วนเทคโนโลยีสารสนเทศ</t>
  </si>
  <si>
    <t>สำนักงานสรรพสามิตภาคที่ ...  ส่วนเทคโนโลยีสารสนเทศ</t>
  </si>
  <si>
    <t>ส่วนตรวจสอบ ป้องกันและปราบปราม</t>
  </si>
  <si>
    <t>หัวหน้า</t>
  </si>
  <si>
    <t>นาย...</t>
  </si>
  <si>
    <t xml:space="preserve"> น.ส....</t>
  </si>
  <si>
    <t>ร้อยละความสำเร็จของการดำเนินการตามแผน CSR</t>
  </si>
  <si>
    <t>ร้อยละความสำเร็จของการจัดการผลกระทบทางลบ SIA</t>
  </si>
  <si>
    <t>ระดับความสำเร็จของการดำเนินงานตรวจสอบภาษี</t>
  </si>
  <si>
    <t>จำนวนรายที่ตรวจสอบภาษี</t>
  </si>
  <si>
    <t>Y+10%</t>
  </si>
  <si>
    <t>Y-10%</t>
  </si>
  <si>
    <t>Y-5%</t>
  </si>
  <si>
    <t>Y</t>
  </si>
  <si>
    <t>Y+5%</t>
  </si>
  <si>
    <t>วิเคราะห์เอกสาร</t>
  </si>
  <si>
    <t>ออกหนังสือ</t>
  </si>
  <si>
    <t>สรุปผลการตรวจสอบ</t>
  </si>
  <si>
    <t>X+20%</t>
  </si>
  <si>
    <t>การสร้างความสัมพันธ์กับกลุ่มผู้รับบริการ (CRM)</t>
  </si>
  <si>
    <t>ความรับผิดชอบต่อสังคม (CSR)</t>
  </si>
  <si>
    <t>การจัดการผลกระทบทางลบ (SIA)</t>
  </si>
  <si>
    <t>เลือกกิจกรรม</t>
  </si>
  <si>
    <t>- โปรดเลือก -</t>
  </si>
  <si>
    <t>Projectn</t>
  </si>
  <si>
    <t>ราย</t>
  </si>
  <si>
    <t>ร้อยละความสำเร็จ/ร้อยละความถูกต้อง/ระดับความสำเร็จ/ครั้ง/รายงาน/ฯลฯ ของกิจกรรมตามภารกิจ</t>
  </si>
  <si>
    <t>หน่วยงาน</t>
  </si>
  <si>
    <t xml:space="preserve"> -</t>
  </si>
  <si>
    <t>ผ่านการรับรอง (GECC)
 1 หน่วยงาน</t>
  </si>
  <si>
    <t>ไม่มีสำนักงานสรรพสามิตพื้นที่/สาขาผ่านการคัดกรองเอกสาร</t>
  </si>
  <si>
    <t>ผ่านการคัดกรองเอกสารเบื้องต้น 
1 หน่วยงาน</t>
  </si>
  <si>
    <r>
      <t>วิเคราะห์ ERM 1 แต่ยุทธ์</t>
    </r>
    <r>
      <rPr>
        <u/>
        <sz val="14"/>
        <rFont val="TH SarabunPSK"/>
        <family val="2"/>
      </rPr>
      <t>ไม่สำเร็จ</t>
    </r>
    <r>
      <rPr>
        <sz val="14"/>
        <rFont val="TH SarabunPSK"/>
        <family val="2"/>
      </rPr>
      <t xml:space="preserve"> </t>
    </r>
  </si>
  <si>
    <t>ประเมินตนเอง 
ครั้งที่ 1</t>
  </si>
  <si>
    <t xml:space="preserve">ประชุมเพื่อวิเคราะห์ผลประเมินตนเองและจัดทำแนวทาง/แผนงาน </t>
  </si>
  <si>
    <t>ดำเนินการตามแนวทาง/แผนงาน</t>
  </si>
  <si>
    <t>ประเมินตนเอง 
ครั้งที่ 2</t>
  </si>
  <si>
    <t xml:space="preserve"> - </t>
  </si>
  <si>
    <t>ระดับความสำเร็จของการดำเนินการควบคุมภายใน(ประเมิน 6 เดือนแรก)</t>
  </si>
  <si>
    <t>ระดับความสำเร็จของการดำเนินการควบคุมภายใน(ประเมิน 6 เดือนหลัง)</t>
  </si>
  <si>
    <t>มีการลงนามในสัญญา</t>
  </si>
  <si>
    <t>การแต่งตั้งคณะกรรม
การจัดซื้อจัดจ้าง</t>
  </si>
  <si>
    <t xml:space="preserve">การจัดทำร่าง TOR </t>
  </si>
  <si>
    <t>มีการทำประชาพิจารณ์</t>
  </si>
  <si>
    <t>ส่งผลงาน และมีคะแนน 40-49</t>
  </si>
  <si>
    <t>ส่งผลงาน และมีคะแนน 50-59</t>
  </si>
  <si>
    <t>ส่งผลงาน และมีคะแนน 60-69</t>
  </si>
  <si>
    <t>ส่งผลงานอย่างน้อย 
1 ผลงาน</t>
  </si>
  <si>
    <t xml:space="preserve">ระดับความสำเร็จของการดำเนินการ (ประเมิน 6 เดือนแรก) </t>
  </si>
  <si>
    <t xml:space="preserve">ระดับความสำเร็จในการดำเนินการประเมินคุณธรรมและความโปร่งใสในการดำเนินงานของหน่วยงาน (ประเมิน 6 เดือนแรก) </t>
  </si>
  <si>
    <t xml:space="preserve">ระดับความสำเร็จในการดำเนินการประเมินคุณธรรมและความโปร่งใสในการดำเนินงานของหน่วยงาน (ประเมิน 6 เดือนหลัง) </t>
  </si>
  <si>
    <t>ส่งรายงานประจำปีผ่านระบบงานภายในระยะเวลาที่กำหนด</t>
  </si>
  <si>
    <t>ส่งรายงานประจำปีผ่านระบบงานหลังกำหนดมากกว่า 5 วัน</t>
  </si>
  <si>
    <t>ส่งรายงานประจำปีผ่านระบบงานหลังกำหนดไม่เกิน 5 วัน</t>
  </si>
  <si>
    <t>ส่งรายงานรอบ 6 เดือนผ่านระบบงานภายในระยะเวลาที่กำหนด</t>
  </si>
  <si>
    <t>ส่งรายงานรอบ 6 เดือนผ่านระบบงานหลังกำหนดมากกว่า 5 วัน</t>
  </si>
  <si>
    <t>ส่งรายงานรอบ 6 เดือนผ่านระบบงานหลังกำหนดไม่เกิน 5 วัน</t>
  </si>
  <si>
    <t>ร้อยละของจำนวนรายได้ภาษีสรรพสามิตที่เพิ่มขึ้นจากเป้าหมาย</t>
  </si>
  <si>
    <t>ร้อยละความสำเร็จ/ร้อยละความถูกต้องหรือระดับความสำเร็จ/ครั้ง/รายงาน/ฯลฯ ของกิจกรรมตามภารกิจ (กำหนดให้สอดคล้องกับภารกิจที่ดำเนินการ)</t>
  </si>
  <si>
    <t>Z</t>
  </si>
  <si>
    <t>Z-a</t>
  </si>
  <si>
    <t>Z-b</t>
  </si>
  <si>
    <t>Z-c</t>
  </si>
  <si>
    <t>Z-d</t>
  </si>
  <si>
    <t>ระดับคะแนนการประเมินคุณธรรมและความโปร่งใสในการดำเนินงานของหน่วยงาน</t>
  </si>
  <si>
    <t>ระดับคะแนนอยู่ในช่วง 
0 - 19.99</t>
  </si>
  <si>
    <t>ระดับคะแนนอยู่ในช่วง 
20 - 39.99</t>
  </si>
  <si>
    <t>ระดับคะแนนอยู่ในช่วง 
40 - 59.99</t>
  </si>
  <si>
    <t>ระดับคะแนนอยู่ในช่วง 
60 - 79.99</t>
  </si>
  <si>
    <t>ระดับคะแนนอยู่ในช่วง 
80 - 100</t>
  </si>
  <si>
    <t>ระดับความสำเร็จของการจัดทำรายงานการควบคุมภายใน</t>
  </si>
  <si>
    <t>ส่งรายงานผ่านระบบครบ 8 รายการตามกำหนด</t>
  </si>
  <si>
    <t>Projecty</t>
  </si>
  <si>
    <t>ร้อยละของประสิทธิภาพของการเบิกจ่ายตามแผนงาน/โครงการ (งบลงทุนทั้งในและนอกงบประมาณ)</t>
  </si>
  <si>
    <t>การถ่ายทอดตัวชี้วัดกรมสรรพสามิต ประจำปีงบประมาณ พ.ศ.2562</t>
  </si>
  <si>
    <t>(ระดับ 5)</t>
  </si>
  <si>
    <t>ร้อยละความสำเร็จของการดำเนินการตามแผน CRM</t>
  </si>
  <si>
    <t>X</t>
  </si>
  <si>
    <t>จำนวนคดี
(ค่าเป้าหมาย B+10%)</t>
  </si>
  <si>
    <t>Protect</t>
  </si>
  <si>
    <t>จำนวนคดีคุณภาพ
(ค่าเป้าหมาย C)</t>
  </si>
  <si>
    <t>ส่วน
กฎ
หมาย</t>
  </si>
  <si>
    <t>ส่วน
อนก.</t>
  </si>
  <si>
    <t>efficien</t>
  </si>
  <si>
    <t>ไม่มีการดำเนินการด้านประสิทธิภาพการเบิกจ่าย</t>
  </si>
  <si>
    <t>A-10%</t>
  </si>
  <si>
    <t>A-5%</t>
  </si>
  <si>
    <t>A</t>
  </si>
  <si>
    <t>A+5%</t>
  </si>
  <si>
    <t>B+10%</t>
  </si>
  <si>
    <t>B-10%</t>
  </si>
  <si>
    <t>B-5%</t>
  </si>
  <si>
    <t>B</t>
  </si>
  <si>
    <t>B+5%</t>
  </si>
  <si>
    <t>X+5%</t>
  </si>
  <si>
    <t>X+10%</t>
  </si>
  <si>
    <t>X+15%</t>
  </si>
  <si>
    <t>ร้อยละประสิทธิภาพการตรวจสอบภาษีที่เพิ่มขึ้น</t>
  </si>
  <si>
    <r>
      <t>ส่งรายงานผ่านระบบ</t>
    </r>
    <r>
      <rPr>
        <u/>
        <sz val="14"/>
        <rFont val="TH SarabunPSK"/>
        <family val="2"/>
      </rPr>
      <t>น้อยกว่า</t>
    </r>
    <r>
      <rPr>
        <sz val="14"/>
        <rFont val="TH SarabunPSK"/>
        <family val="2"/>
      </rPr>
      <t xml:space="preserve"> 4 ใน 8 รายการตามที่กำหนด</t>
    </r>
  </si>
  <si>
    <r>
      <t>ส่งรายงานผ่านระบบ</t>
    </r>
    <r>
      <rPr>
        <u/>
        <sz val="14"/>
        <rFont val="TH SarabunPSK"/>
        <family val="2"/>
      </rPr>
      <t>ไม่น้อยกว่า</t>
    </r>
    <r>
      <rPr>
        <sz val="14"/>
        <rFont val="TH SarabunPSK"/>
        <family val="2"/>
      </rPr>
      <t xml:space="preserve"> 4 ใน 8 รายการตามที่กำหนด</t>
    </r>
  </si>
  <si>
    <t>ประชาสัมพันธ์โลโก้คุณธรรมอัตลัษณ์กรมสรรพสามิต</t>
  </si>
  <si>
    <t>ใส่โลโก้คุณธรรมอัตลักษณ์กรมสรรพสามิตในท้ายหนังสือราชการภายใน</t>
  </si>
  <si>
    <t>รายงานผลตามแผนงานลูกแก้วเลือกยิ้มส่งให้สำนักบริหารทรัพยากรบุคคลทุกไตรมาสภายในสัปดาห์แรกของไตรมาสถัดไป</t>
  </si>
  <si>
    <t>วัดผลสเร็จตามตัวชี้วัดแผนงานลูกแก้วเลือกยิ้ม ดังนี้ ร้อยละของระดับความพึงพอใจของผู้รับบริการม่ำกว่าร้อยละ 80</t>
  </si>
  <si>
    <t>จัดทำแผนปรับปรุงการบริการและการปฏิบัติงาน(จากประเด็นที่ได้จากการสรุปผลการประเมินผลความพึงพอใจเสนอผู้อำนวยการ/สำนัก/ศูนย์/กลุ่ม/ภาค/พื้นที่ เห็นชอบ</t>
  </si>
  <si>
    <t>ร้อยละ 20 ของจำนวนบุคลากรที่เข้าร่วมมีทักษะด้านภาษาอังกฤษเพิ่มขึ้น</t>
  </si>
  <si>
    <t>ร้อยละ 30 ของจำนวนบุคลากรที่เข้าร่วมมีทักษะด้านภาษาอังกฤษเพิ่มขึ้น</t>
  </si>
  <si>
    <t>ร้อยละ 40ของจำนวนบุคลากรที่เข้าร่วมมีทักษะด้านภาษาอังกฤษเพิ่มขึ้น</t>
  </si>
  <si>
    <t>ร้อยละ 50 ของจำนวนบุคลากรที่เข้าร่วมมีทักษะด้านภาษาอังกฤษเพิ่มขึ้น</t>
  </si>
  <si>
    <t>ร้อยละ 60 ของจำนวนบุคลากรที่เข้าร่วมมีทักษะด้านภาษาอังกฤษเพิ่มขึ้น</t>
  </si>
  <si>
    <t>O</t>
  </si>
  <si>
    <t>จัดทำแผนส่งเสริมการใช้ภาษาอังกฤษในหน่วยงานของท่านเสนอผู้อำนวยการ/สำนัก/ศูนย์/กลุ่ม/ภาค/พื้นที่ เห็นชอบ</t>
  </si>
  <si>
    <t>จัดกิจกรรมส่งเสริมการใช้ภาษาอังกฤษในหน่วยงาน</t>
  </si>
  <si>
    <t>รายงานผลการจัดกิจกรรมส่งสำนักบริหารทรัพยากรบุคคลภายในวันที่ 10 ของทุกเดือน</t>
  </si>
  <si>
    <t>จำนวนเดือนที่มีการรายงานผลตามแผนงาน/โครงการ/ตัวชี้วัดทางอิเล็กทรอนิกส์ภายในระยะเวลา(ประเมิน 6 เดือนหลัง)</t>
  </si>
  <si>
    <t>จำนวนเดือนที่มีการรายงานผลตามแผนงาน/โครงการ/ตัวชี้วัดทางอิเล็กทรอนิกส์ภายในระยะเวลา(ประเมิน 5 เดือนแรก)</t>
  </si>
  <si>
    <t>การพัฒนาประสิทธิภาพในการปฏิบัติงาน
ตัวชี้วัด: ระดับความสำเร็จของการประหยัดทรัพยากร</t>
  </si>
  <si>
    <t>การพัฒนาประสิทธิภาพในการปฏิบัติงาน
ตัวชี้วัด: ระดับความสำเร็จของการบูรณาการความร่วมมือระหว่างหน่วยงาน</t>
  </si>
  <si>
    <t>การพัฒนาประสิทธิภาพในการปฏิบัติงาน
ตัวชี้วัด: ระดับความสำเร็จของการนำนวัตกรรมมาใช้ในการปฏิบัติงาน)</t>
  </si>
  <si>
    <t>ร้อยละความสำเร็จของการดำเนินการตามแผนเปิดโอกาส</t>
  </si>
  <si>
    <t>ร้อยละความพึงพอใจของผู้ที่เข้าร่วมกิจกรรม</t>
  </si>
  <si>
    <t>ร้อยละความพึงพอใจของผู้เข้าร่วมกิจกรรม CRM</t>
  </si>
  <si>
    <t>ร้อยละความพึงพอใจของผู้เข้าร่วมกิจกรรม CSR</t>
  </si>
  <si>
    <t>ร้อยละความพึงพอใจของผู้เข้าร่วมกิจกรรม SIA</t>
  </si>
  <si>
    <t>ระดับความสำเร็จของการดำเนินงานตามแนวทางคุณธรรมอัตลักษณ์กรมสรรพสามิต (สอดคล้องหลักเกณฑ์มิติที่ 3 การถ่ายทอดตัวชี้วัด)</t>
  </si>
  <si>
    <t>ร้อยละของบุคลากรที่มีทักษะด้านภาษาอังกฤษเพิ่มขึ้น (สอดคล้องหลักเกณฑ์มิติที่ 3 การถ่ายทอดตัวชี้วัด)</t>
  </si>
  <si>
    <t>ระดับความสำเร็จของการดำเนินงานด้านภาษาอังกฤษกรมสรรพสามิต (สอดคล้องหลักเกณฑ์มิติที่ 3 การถ่ายทอดตัวชี้วัด)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</si>
</sst>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$&quot;#,##0.00_);\(\t&quot;$&quot;#,##0.00\)"/>
    <numFmt numFmtId="165" formatCode="[$-D00041E]0"/>
    <numFmt numFmtId="166" formatCode="#,##0.0000"/>
  </numFmts>
  <fonts count="38">
    <font>
      <sz val="11"/>
      <color indexed="8"/>
      <name val="Tahoma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/>
      <sz val="14"/>
      <name val="TH SarabunPSK"/>
      <family val="2"/>
    </font>
    <font>
      <b/>
      <u/>
      <sz val="14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4"/>
      <name val="EucrosiaUPC"/>
      <family val="1"/>
      <charset val="222"/>
    </font>
    <font>
      <sz val="12"/>
      <name val="TH SarabunIT๙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2"/>
      <color indexed="8"/>
      <name val="TH SarabunIT๙"/>
      <family val="2"/>
    </font>
    <font>
      <sz val="10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u/>
      <sz val="14"/>
      <name val="TH SarabunIT๙"/>
      <family val="2"/>
    </font>
    <font>
      <sz val="15"/>
      <name val="TH SarabunIT๙"/>
      <family val="2"/>
    </font>
    <font>
      <sz val="15"/>
      <name val="EucrosiaUPC"/>
      <family val="1"/>
      <charset val="222"/>
    </font>
    <font>
      <b/>
      <sz val="15"/>
      <name val="TH SarabunPSK"/>
      <family val="2"/>
    </font>
    <font>
      <b/>
      <sz val="15"/>
      <name val="Wingdings"/>
      <charset val="2"/>
    </font>
    <font>
      <b/>
      <sz val="15"/>
      <name val="TH SarabunIT๙"/>
      <family val="2"/>
    </font>
    <font>
      <sz val="15"/>
      <name val="TH SarabunPSK"/>
      <family val="2"/>
    </font>
    <font>
      <b/>
      <sz val="20"/>
      <name val="TH SarabunPSK"/>
      <family val="2"/>
    </font>
    <font>
      <sz val="16"/>
      <name val="TH SarabunIT๙"/>
      <family val="2"/>
    </font>
    <font>
      <sz val="16"/>
      <color indexed="8"/>
      <name val="TH SarabunIT๙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BB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1" fillId="0" borderId="0"/>
    <xf numFmtId="0" fontId="2" fillId="0" borderId="0"/>
    <xf numFmtId="0" fontId="30" fillId="0" borderId="0"/>
    <xf numFmtId="0" fontId="1" fillId="0" borderId="0"/>
  </cellStyleXfs>
  <cellXfs count="292">
    <xf numFmtId="0" fontId="0" fillId="0" borderId="0" xfId="0"/>
    <xf numFmtId="0" fontId="6" fillId="0" borderId="1" xfId="11" applyFont="1" applyFill="1" applyBorder="1" applyAlignment="1" applyProtection="1">
      <alignment horizontal="center"/>
    </xf>
    <xf numFmtId="0" fontId="6" fillId="0" borderId="1" xfId="11" applyFont="1" applyFill="1" applyBorder="1" applyAlignment="1" applyProtection="1">
      <alignment horizontal="center" vertical="center" wrapText="1"/>
    </xf>
    <xf numFmtId="0" fontId="6" fillId="0" borderId="0" xfId="11" applyFont="1" applyFill="1" applyAlignment="1" applyProtection="1">
      <alignment horizontal="center"/>
    </xf>
    <xf numFmtId="0" fontId="6" fillId="0" borderId="2" xfId="11" applyFont="1" applyFill="1" applyBorder="1" applyAlignment="1" applyProtection="1">
      <alignment horizontal="center" vertical="top"/>
    </xf>
    <xf numFmtId="0" fontId="6" fillId="2" borderId="3" xfId="11" applyFont="1" applyFill="1" applyBorder="1" applyAlignment="1" applyProtection="1">
      <alignment vertical="center" textRotation="90"/>
    </xf>
    <xf numFmtId="0" fontId="6" fillId="0" borderId="2" xfId="11" applyFont="1" applyFill="1" applyBorder="1" applyAlignment="1" applyProtection="1">
      <alignment horizontal="center" vertical="center" wrapText="1"/>
    </xf>
    <xf numFmtId="0" fontId="6" fillId="0" borderId="0" xfId="11" applyFont="1" applyFill="1" applyProtection="1"/>
    <xf numFmtId="0" fontId="6" fillId="3" borderId="3" xfId="11" applyFont="1" applyFill="1" applyBorder="1" applyAlignment="1" applyProtection="1">
      <alignment horizontal="center" vertical="top"/>
    </xf>
    <xf numFmtId="0" fontId="6" fillId="3" borderId="3" xfId="11" applyFont="1" applyFill="1" applyBorder="1" applyAlignment="1" applyProtection="1">
      <alignment vertical="top"/>
    </xf>
    <xf numFmtId="0" fontId="6" fillId="0" borderId="0" xfId="11" applyFont="1" applyFill="1" applyAlignment="1" applyProtection="1">
      <alignment vertical="top"/>
    </xf>
    <xf numFmtId="0" fontId="5" fillId="0" borderId="0" xfId="11" applyFont="1" applyFill="1" applyAlignment="1" applyProtection="1">
      <alignment vertical="top"/>
    </xf>
    <xf numFmtId="0" fontId="5" fillId="0" borderId="3" xfId="11" applyFont="1" applyFill="1" applyBorder="1" applyAlignment="1" applyProtection="1">
      <alignment horizontal="center" vertical="top"/>
    </xf>
    <xf numFmtId="0" fontId="5" fillId="0" borderId="3" xfId="11" applyFont="1" applyFill="1" applyBorder="1" applyAlignment="1" applyProtection="1">
      <alignment vertical="top" wrapText="1"/>
    </xf>
    <xf numFmtId="0" fontId="5" fillId="0" borderId="3" xfId="11" applyFont="1" applyFill="1" applyBorder="1" applyAlignment="1" applyProtection="1">
      <alignment horizontal="left" vertical="top" wrapText="1"/>
    </xf>
    <xf numFmtId="0" fontId="5" fillId="0" borderId="3" xfId="11" applyFont="1" applyFill="1" applyBorder="1" applyAlignment="1" applyProtection="1">
      <alignment horizontal="center" vertical="top" wrapText="1"/>
    </xf>
    <xf numFmtId="0" fontId="5" fillId="0" borderId="3" xfId="11" applyNumberFormat="1" applyFont="1" applyFill="1" applyBorder="1" applyAlignment="1" applyProtection="1">
      <alignment horizontal="center" vertical="top"/>
    </xf>
    <xf numFmtId="0" fontId="5" fillId="0" borderId="3" xfId="7" applyNumberFormat="1" applyFont="1" applyFill="1" applyBorder="1" applyAlignment="1" applyProtection="1">
      <alignment horizontal="center" vertical="top"/>
    </xf>
    <xf numFmtId="0" fontId="32" fillId="0" borderId="0" xfId="11" applyFont="1" applyFill="1" applyAlignment="1" applyProtection="1">
      <alignment vertical="top"/>
    </xf>
    <xf numFmtId="0" fontId="33" fillId="3" borderId="3" xfId="11" applyFont="1" applyFill="1" applyBorder="1" applyAlignment="1" applyProtection="1">
      <alignment horizontal="center" vertical="top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6" fillId="0" borderId="1" xfId="11" applyNumberFormat="1" applyFont="1" applyFill="1" applyBorder="1" applyAlignment="1" applyProtection="1">
      <alignment horizontal="center"/>
    </xf>
    <xf numFmtId="0" fontId="6" fillId="0" borderId="2" xfId="11" applyNumberFormat="1" applyFont="1" applyFill="1" applyBorder="1" applyAlignment="1" applyProtection="1">
      <alignment horizontal="center" vertical="top"/>
    </xf>
    <xf numFmtId="0" fontId="6" fillId="0" borderId="3" xfId="11" applyNumberFormat="1" applyFont="1" applyFill="1" applyBorder="1" applyAlignment="1" applyProtection="1">
      <alignment horizontal="center" vertical="top"/>
    </xf>
    <xf numFmtId="0" fontId="6" fillId="0" borderId="3" xfId="11" applyFont="1" applyFill="1" applyBorder="1" applyAlignment="1" applyProtection="1">
      <alignment horizontal="center" vertical="top" wrapText="1"/>
    </xf>
    <xf numFmtId="0" fontId="32" fillId="0" borderId="0" xfId="11" applyFont="1" applyFill="1" applyProtection="1"/>
    <xf numFmtId="0" fontId="32" fillId="0" borderId="0" xfId="11" applyFont="1" applyFill="1" applyBorder="1" applyProtection="1"/>
    <xf numFmtId="0" fontId="6" fillId="0" borderId="0" xfId="11" applyFont="1" applyFill="1" applyBorder="1" applyProtection="1"/>
    <xf numFmtId="0" fontId="5" fillId="0" borderId="0" xfId="11" applyFont="1" applyFill="1" applyBorder="1" applyProtection="1"/>
    <xf numFmtId="0" fontId="5" fillId="0" borderId="0" xfId="0" applyFont="1" applyFill="1" applyBorder="1" applyAlignment="1" applyProtection="1">
      <alignment vertical="top" wrapText="1"/>
    </xf>
    <xf numFmtId="0" fontId="6" fillId="3" borderId="3" xfId="11" applyFont="1" applyFill="1" applyBorder="1" applyAlignment="1" applyProtection="1">
      <alignment horizontal="center" vertical="top" wrapText="1"/>
    </xf>
    <xf numFmtId="0" fontId="6" fillId="0" borderId="0" xfId="0" applyFont="1" applyFill="1" applyBorder="1" applyProtection="1"/>
    <xf numFmtId="0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wrapText="1"/>
    </xf>
    <xf numFmtId="0" fontId="5" fillId="0" borderId="3" xfId="7" applyNumberFormat="1" applyFont="1" applyFill="1" applyBorder="1" applyAlignment="1" applyProtection="1">
      <alignment horizontal="center" vertical="top" wrapText="1"/>
    </xf>
    <xf numFmtId="0" fontId="5" fillId="0" borderId="3" xfId="11" applyNumberFormat="1" applyFont="1" applyFill="1" applyBorder="1" applyAlignment="1" applyProtection="1">
      <alignment horizontal="center" vertical="top" wrapText="1"/>
    </xf>
    <xf numFmtId="0" fontId="6" fillId="0" borderId="4" xfId="0" applyFont="1" applyFill="1" applyBorder="1" applyAlignment="1" applyProtection="1"/>
    <xf numFmtId="0" fontId="5" fillId="0" borderId="0" xfId="0" applyFont="1" applyFill="1" applyBorder="1" applyProtection="1"/>
    <xf numFmtId="15" fontId="6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6" fillId="4" borderId="3" xfId="11" applyFont="1" applyFill="1" applyBorder="1" applyAlignment="1" applyProtection="1">
      <alignment horizontal="center" vertical="top"/>
    </xf>
    <xf numFmtId="0" fontId="6" fillId="4" borderId="3" xfId="11" applyFont="1" applyFill="1" applyBorder="1" applyAlignment="1" applyProtection="1">
      <alignment vertical="center" textRotation="90"/>
    </xf>
    <xf numFmtId="0" fontId="5" fillId="5" borderId="3" xfId="11" applyFont="1" applyFill="1" applyBorder="1" applyAlignment="1" applyProtection="1">
      <alignment horizontal="center" vertical="top" wrapText="1"/>
    </xf>
    <xf numFmtId="0" fontId="5" fillId="5" borderId="3" xfId="11" applyFont="1" applyFill="1" applyBorder="1" applyAlignment="1" applyProtection="1">
      <alignment horizontal="center" vertical="top"/>
    </xf>
    <xf numFmtId="0" fontId="8" fillId="0" borderId="0" xfId="0" applyFont="1" applyFill="1" applyAlignment="1" applyProtection="1">
      <alignment horizontal="left"/>
    </xf>
    <xf numFmtId="0" fontId="6" fillId="6" borderId="3" xfId="0" applyFont="1" applyFill="1" applyBorder="1" applyAlignment="1" applyProtection="1">
      <alignment horizontal="center" wrapText="1"/>
    </xf>
    <xf numFmtId="0" fontId="6" fillId="6" borderId="3" xfId="0" applyNumberFormat="1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>
      <alignment horizontal="center"/>
    </xf>
    <xf numFmtId="0" fontId="6" fillId="6" borderId="3" xfId="11" applyFont="1" applyFill="1" applyBorder="1" applyAlignment="1" applyProtection="1">
      <alignment horizontal="center" wrapText="1"/>
    </xf>
    <xf numFmtId="0" fontId="6" fillId="6" borderId="3" xfId="11" applyNumberFormat="1" applyFont="1" applyFill="1" applyBorder="1" applyAlignment="1" applyProtection="1">
      <alignment horizontal="center"/>
    </xf>
    <xf numFmtId="0" fontId="6" fillId="6" borderId="3" xfId="11" applyFont="1" applyFill="1" applyBorder="1" applyAlignment="1" applyProtection="1">
      <alignment vertical="top"/>
    </xf>
    <xf numFmtId="43" fontId="5" fillId="0" borderId="3" xfId="7" applyFont="1" applyFill="1" applyBorder="1" applyAlignment="1" applyProtection="1">
      <alignment horizontal="left" vertical="top" wrapText="1"/>
    </xf>
    <xf numFmtId="0" fontId="5" fillId="0" borderId="3" xfId="11" applyFont="1" applyFill="1" applyBorder="1" applyAlignment="1">
      <alignment horizontal="center" vertical="top"/>
    </xf>
    <xf numFmtId="0" fontId="5" fillId="0" borderId="3" xfId="11" applyFont="1" applyFill="1" applyBorder="1" applyAlignment="1">
      <alignment horizontal="left" vertical="top" wrapText="1"/>
    </xf>
    <xf numFmtId="0" fontId="9" fillId="0" borderId="0" xfId="0" applyFont="1" applyFill="1" applyBorder="1" applyProtection="1"/>
    <xf numFmtId="0" fontId="11" fillId="0" borderId="0" xfId="2" applyFont="1"/>
    <xf numFmtId="0" fontId="11" fillId="0" borderId="0" xfId="2" applyFont="1" applyAlignment="1">
      <alignment horizontal="center"/>
    </xf>
    <xf numFmtId="0" fontId="12" fillId="0" borderId="5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6" xfId="2" applyFont="1" applyBorder="1" applyAlignment="1">
      <alignment horizontal="left"/>
    </xf>
    <xf numFmtId="0" fontId="11" fillId="0" borderId="4" xfId="2" applyFont="1" applyBorder="1"/>
    <xf numFmtId="0" fontId="13" fillId="0" borderId="2" xfId="2" applyFont="1" applyBorder="1"/>
    <xf numFmtId="0" fontId="12" fillId="0" borderId="7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8" xfId="2" applyFont="1" applyBorder="1" applyAlignment="1">
      <alignment horizontal="left"/>
    </xf>
    <xf numFmtId="0" fontId="11" fillId="0" borderId="0" xfId="2" applyFont="1" applyBorder="1"/>
    <xf numFmtId="0" fontId="13" fillId="0" borderId="9" xfId="2" applyFont="1" applyBorder="1"/>
    <xf numFmtId="0" fontId="13" fillId="0" borderId="8" xfId="2" applyFont="1" applyBorder="1" applyAlignment="1">
      <alignment horizontal="center"/>
    </xf>
    <xf numFmtId="0" fontId="13" fillId="0" borderId="9" xfId="2" applyFont="1" applyBorder="1" applyAlignment="1">
      <alignment horizontal="left"/>
    </xf>
    <xf numFmtId="0" fontId="15" fillId="0" borderId="7" xfId="13" applyFont="1" applyBorder="1" applyAlignment="1">
      <alignment horizontal="center"/>
    </xf>
    <xf numFmtId="0" fontId="15" fillId="0" borderId="0" xfId="13" applyFont="1" applyBorder="1" applyAlignment="1">
      <alignment horizontal="center"/>
    </xf>
    <xf numFmtId="0" fontId="15" fillId="0" borderId="8" xfId="13" applyFont="1" applyBorder="1" applyAlignment="1">
      <alignment horizontal="center"/>
    </xf>
    <xf numFmtId="0" fontId="12" fillId="0" borderId="7" xfId="2" applyFont="1" applyBorder="1" applyAlignment="1"/>
    <xf numFmtId="0" fontId="12" fillId="0" borderId="0" xfId="2" applyFont="1" applyBorder="1" applyAlignment="1"/>
    <xf numFmtId="0" fontId="12" fillId="0" borderId="0" xfId="2" applyFont="1" applyBorder="1"/>
    <xf numFmtId="0" fontId="13" fillId="0" borderId="7" xfId="2" applyFont="1" applyBorder="1"/>
    <xf numFmtId="0" fontId="13" fillId="0" borderId="0" xfId="2" applyFont="1" applyBorder="1" applyAlignment="1"/>
    <xf numFmtId="0" fontId="12" fillId="0" borderId="8" xfId="2" applyFont="1" applyBorder="1"/>
    <xf numFmtId="44" fontId="16" fillId="0" borderId="0" xfId="1" applyFont="1" applyBorder="1" applyAlignment="1">
      <alignment horizontal="left"/>
    </xf>
    <xf numFmtId="0" fontId="13" fillId="0" borderId="8" xfId="2" applyFont="1" applyBorder="1" applyAlignment="1"/>
    <xf numFmtId="0" fontId="12" fillId="0" borderId="10" xfId="2" applyFont="1" applyBorder="1" applyAlignment="1">
      <alignment horizontal="center"/>
    </xf>
    <xf numFmtId="0" fontId="12" fillId="0" borderId="11" xfId="2" applyFont="1" applyBorder="1" applyAlignment="1">
      <alignment horizontal="center"/>
    </xf>
    <xf numFmtId="0" fontId="12" fillId="0" borderId="12" xfId="2" applyFont="1" applyBorder="1" applyAlignment="1">
      <alignment horizontal="left"/>
    </xf>
    <xf numFmtId="0" fontId="13" fillId="0" borderId="12" xfId="2" applyFont="1" applyBorder="1" applyAlignment="1">
      <alignment horizontal="left"/>
    </xf>
    <xf numFmtId="0" fontId="13" fillId="0" borderId="1" xfId="2" applyFont="1" applyBorder="1"/>
    <xf numFmtId="0" fontId="17" fillId="0" borderId="0" xfId="2" applyFont="1" applyAlignment="1">
      <alignment vertical="center"/>
    </xf>
    <xf numFmtId="165" fontId="17" fillId="0" borderId="3" xfId="2" quotePrefix="1" applyNumberFormat="1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1" fontId="17" fillId="0" borderId="3" xfId="2" applyNumberFormat="1" applyFont="1" applyBorder="1" applyAlignment="1">
      <alignment horizontal="center" vertical="center"/>
    </xf>
    <xf numFmtId="0" fontId="18" fillId="0" borderId="0" xfId="2" applyFont="1"/>
    <xf numFmtId="165" fontId="18" fillId="0" borderId="3" xfId="2" applyNumberFormat="1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/>
    </xf>
    <xf numFmtId="0" fontId="5" fillId="0" borderId="3" xfId="2" applyFont="1" applyBorder="1" applyAlignment="1">
      <alignment vertical="top" wrapText="1"/>
    </xf>
    <xf numFmtId="0" fontId="34" fillId="0" borderId="3" xfId="2" applyFont="1" applyBorder="1" applyAlignment="1">
      <alignment vertical="top" wrapText="1"/>
    </xf>
    <xf numFmtId="1" fontId="18" fillId="0" borderId="3" xfId="2" applyNumberFormat="1" applyFont="1" applyBorder="1" applyAlignment="1">
      <alignment horizontal="center" vertical="top"/>
    </xf>
    <xf numFmtId="0" fontId="5" fillId="0" borderId="3" xfId="2" applyFont="1" applyBorder="1" applyAlignment="1">
      <alignment horizontal="left" vertical="top" wrapText="1"/>
    </xf>
    <xf numFmtId="0" fontId="5" fillId="0" borderId="3" xfId="2" applyFont="1" applyBorder="1" applyAlignment="1">
      <alignment vertical="top"/>
    </xf>
    <xf numFmtId="0" fontId="34" fillId="0" borderId="3" xfId="2" applyFont="1" applyBorder="1" applyAlignment="1">
      <alignment vertical="top"/>
    </xf>
    <xf numFmtId="0" fontId="18" fillId="0" borderId="0" xfId="2" applyFont="1" applyAlignment="1"/>
    <xf numFmtId="165" fontId="18" fillId="0" borderId="2" xfId="2" applyNumberFormat="1" applyFont="1" applyBorder="1" applyAlignment="1">
      <alignment horizontal="center"/>
    </xf>
    <xf numFmtId="0" fontId="18" fillId="0" borderId="2" xfId="2" applyFont="1" applyBorder="1" applyAlignment="1">
      <alignment horizontal="center"/>
    </xf>
    <xf numFmtId="0" fontId="18" fillId="0" borderId="2" xfId="2" applyFont="1" applyBorder="1" applyAlignment="1">
      <alignment vertical="center"/>
    </xf>
    <xf numFmtId="0" fontId="18" fillId="0" borderId="2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/>
    </xf>
    <xf numFmtId="0" fontId="18" fillId="0" borderId="9" xfId="2" applyFont="1" applyBorder="1" applyAlignment="1">
      <alignment horizontal="center"/>
    </xf>
    <xf numFmtId="165" fontId="18" fillId="0" borderId="1" xfId="2" applyNumberFormat="1" applyFont="1" applyBorder="1" applyAlignment="1">
      <alignment horizontal="center"/>
    </xf>
    <xf numFmtId="0" fontId="18" fillId="0" borderId="9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/>
    </xf>
    <xf numFmtId="0" fontId="18" fillId="0" borderId="1" xfId="2" applyFont="1" applyBorder="1" applyAlignment="1">
      <alignment vertical="center"/>
    </xf>
    <xf numFmtId="0" fontId="18" fillId="0" borderId="1" xfId="2" applyFont="1" applyBorder="1"/>
    <xf numFmtId="0" fontId="18" fillId="0" borderId="1" xfId="2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0" fontId="20" fillId="0" borderId="0" xfId="2" applyFont="1" applyAlignment="1">
      <alignment horizontal="center"/>
    </xf>
    <xf numFmtId="0" fontId="21" fillId="0" borderId="0" xfId="2" applyFont="1"/>
    <xf numFmtId="0" fontId="22" fillId="0" borderId="0" xfId="2" applyFont="1" applyBorder="1" applyAlignment="1"/>
    <xf numFmtId="0" fontId="25" fillId="0" borderId="0" xfId="2" applyFont="1" applyBorder="1" applyAlignment="1">
      <alignment horizontal="center"/>
    </xf>
    <xf numFmtId="0" fontId="5" fillId="7" borderId="3" xfId="11" applyFont="1" applyFill="1" applyBorder="1" applyAlignment="1" applyProtection="1">
      <alignment horizontal="center" vertical="top" wrapText="1"/>
    </xf>
    <xf numFmtId="0" fontId="35" fillId="0" borderId="0" xfId="0" applyFont="1" applyAlignment="1">
      <alignment horizontal="center"/>
    </xf>
    <xf numFmtId="0" fontId="35" fillId="0" borderId="7" xfId="0" applyFont="1" applyBorder="1" applyAlignment="1">
      <alignment vertical="top" wrapText="1"/>
    </xf>
    <xf numFmtId="0" fontId="35" fillId="0" borderId="0" xfId="0" applyFont="1" applyFill="1" applyBorder="1" applyAlignment="1">
      <alignment vertical="top" wrapText="1"/>
    </xf>
    <xf numFmtId="0" fontId="27" fillId="8" borderId="3" xfId="11" applyFont="1" applyFill="1" applyBorder="1" applyAlignment="1" applyProtection="1">
      <alignment vertical="top" wrapText="1"/>
    </xf>
    <xf numFmtId="0" fontId="27" fillId="0" borderId="3" xfId="11" applyFont="1" applyFill="1" applyBorder="1" applyAlignment="1" applyProtection="1">
      <alignment vertical="top" wrapText="1"/>
    </xf>
    <xf numFmtId="0" fontId="35" fillId="0" borderId="0" xfId="0" quotePrefix="1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5" fillId="0" borderId="2" xfId="11" applyNumberFormat="1" applyFont="1" applyFill="1" applyBorder="1" applyAlignment="1" applyProtection="1">
      <alignment horizontal="center" vertical="top" wrapText="1"/>
    </xf>
    <xf numFmtId="0" fontId="5" fillId="0" borderId="2" xfId="7" applyNumberFormat="1" applyFont="1" applyFill="1" applyBorder="1" applyAlignment="1" applyProtection="1">
      <alignment horizontal="center" vertical="top" wrapText="1"/>
    </xf>
    <xf numFmtId="0" fontId="5" fillId="0" borderId="3" xfId="11" quotePrefix="1" applyNumberFormat="1" applyFont="1" applyFill="1" applyBorder="1" applyAlignment="1" applyProtection="1">
      <alignment horizontal="center" vertical="top"/>
    </xf>
    <xf numFmtId="9" fontId="5" fillId="0" borderId="3" xfId="7" quotePrefix="1" applyNumberFormat="1" applyFont="1" applyFill="1" applyBorder="1" applyAlignment="1" applyProtection="1">
      <alignment horizontal="center" vertical="top"/>
    </xf>
    <xf numFmtId="0" fontId="5" fillId="0" borderId="1" xfId="11" applyFont="1" applyFill="1" applyBorder="1" applyAlignment="1" applyProtection="1">
      <alignment horizontal="center" vertical="top"/>
    </xf>
    <xf numFmtId="0" fontId="5" fillId="0" borderId="0" xfId="11" applyFont="1" applyFill="1" applyBorder="1" applyAlignment="1" applyProtection="1">
      <alignment vertical="top" wrapText="1"/>
    </xf>
    <xf numFmtId="0" fontId="5" fillId="0" borderId="1" xfId="11" applyFont="1" applyFill="1" applyBorder="1" applyAlignment="1" applyProtection="1">
      <alignment horizontal="center" vertical="top" wrapText="1"/>
    </xf>
    <xf numFmtId="0" fontId="5" fillId="0" borderId="1" xfId="11" applyNumberFormat="1" applyFont="1" applyFill="1" applyBorder="1" applyAlignment="1" applyProtection="1">
      <alignment horizontal="center" vertical="top"/>
    </xf>
    <xf numFmtId="0" fontId="5" fillId="0" borderId="1" xfId="7" applyNumberFormat="1" applyFont="1" applyFill="1" applyBorder="1" applyAlignment="1" applyProtection="1">
      <alignment horizontal="center" vertical="top"/>
    </xf>
    <xf numFmtId="0" fontId="5" fillId="7" borderId="3" xfId="11" applyFont="1" applyFill="1" applyBorder="1" applyAlignment="1" applyProtection="1">
      <alignment vertical="top" wrapText="1"/>
    </xf>
    <xf numFmtId="0" fontId="35" fillId="0" borderId="3" xfId="0" applyFont="1" applyBorder="1" applyAlignment="1">
      <alignment vertical="top" wrapText="1"/>
    </xf>
    <xf numFmtId="166" fontId="5" fillId="0" borderId="3" xfId="7" applyNumberFormat="1" applyFont="1" applyFill="1" applyBorder="1" applyAlignment="1" applyProtection="1">
      <alignment horizontal="center" vertical="top"/>
    </xf>
    <xf numFmtId="3" fontId="5" fillId="0" borderId="3" xfId="7" applyNumberFormat="1" applyFont="1" applyFill="1" applyBorder="1" applyAlignment="1" applyProtection="1">
      <alignment horizontal="center" vertical="top"/>
    </xf>
    <xf numFmtId="0" fontId="28" fillId="0" borderId="15" xfId="0" applyFont="1" applyBorder="1" applyAlignment="1" applyProtection="1">
      <alignment horizontal="center" vertical="top" wrapText="1"/>
    </xf>
    <xf numFmtId="0" fontId="29" fillId="0" borderId="0" xfId="0" applyFont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vertical="top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/>
    </xf>
    <xf numFmtId="0" fontId="4" fillId="9" borderId="0" xfId="0" applyFont="1" applyFill="1" applyAlignment="1" applyProtection="1">
      <alignment vertical="top" wrapText="1"/>
      <protection locked="0"/>
    </xf>
    <xf numFmtId="166" fontId="5" fillId="9" borderId="3" xfId="7" applyNumberFormat="1" applyFont="1" applyFill="1" applyBorder="1" applyAlignment="1" applyProtection="1">
      <alignment horizontal="center" vertical="top"/>
      <protection locked="0"/>
    </xf>
    <xf numFmtId="3" fontId="5" fillId="9" borderId="3" xfId="11" applyNumberFormat="1" applyFont="1" applyFill="1" applyBorder="1" applyAlignment="1" applyProtection="1">
      <alignment horizontal="center" vertical="top"/>
      <protection locked="0"/>
    </xf>
    <xf numFmtId="3" fontId="5" fillId="9" borderId="3" xfId="11" applyNumberFormat="1" applyFont="1" applyFill="1" applyBorder="1" applyAlignment="1" applyProtection="1">
      <alignment horizontal="center" vertical="top" wrapText="1"/>
      <protection locked="0"/>
    </xf>
    <xf numFmtId="9" fontId="5" fillId="0" borderId="3" xfId="7" applyNumberFormat="1" applyFont="1" applyFill="1" applyBorder="1" applyAlignment="1" applyProtection="1">
      <alignment horizontal="center" vertical="top"/>
    </xf>
    <xf numFmtId="9" fontId="5" fillId="0" borderId="3" xfId="11" applyNumberFormat="1" applyFont="1" applyFill="1" applyBorder="1" applyAlignment="1" applyProtection="1">
      <alignment horizontal="center" vertical="top"/>
    </xf>
    <xf numFmtId="0" fontId="5" fillId="4" borderId="3" xfId="11" applyFont="1" applyFill="1" applyBorder="1" applyAlignment="1" applyProtection="1">
      <alignment horizontal="center" vertical="top"/>
    </xf>
    <xf numFmtId="0" fontId="32" fillId="0" borderId="3" xfId="11" applyFont="1" applyFill="1" applyBorder="1" applyAlignment="1" applyProtection="1">
      <alignment horizontal="center" vertical="top"/>
    </xf>
    <xf numFmtId="0" fontId="32" fillId="4" borderId="3" xfId="11" applyFont="1" applyFill="1" applyBorder="1" applyAlignment="1" applyProtection="1">
      <alignment horizontal="center" vertical="top"/>
    </xf>
    <xf numFmtId="0" fontId="5" fillId="9" borderId="3" xfId="11" applyFont="1" applyFill="1" applyBorder="1" applyAlignment="1" applyProtection="1">
      <alignment horizontal="center" vertical="top"/>
      <protection locked="0"/>
    </xf>
    <xf numFmtId="0" fontId="32" fillId="9" borderId="3" xfId="11" applyFont="1" applyFill="1" applyBorder="1" applyAlignment="1" applyProtection="1">
      <alignment horizontal="center" vertical="top" wrapText="1"/>
      <protection locked="0"/>
    </xf>
    <xf numFmtId="0" fontId="5" fillId="9" borderId="3" xfId="11" applyFont="1" applyFill="1" applyBorder="1" applyAlignment="1" applyProtection="1">
      <alignment horizontal="center" vertical="top" wrapText="1"/>
      <protection locked="0"/>
    </xf>
    <xf numFmtId="0" fontId="28" fillId="9" borderId="3" xfId="0" applyFont="1" applyFill="1" applyBorder="1" applyAlignment="1" applyProtection="1">
      <alignment horizontal="left" vertical="top" wrapText="1"/>
      <protection locked="0"/>
    </xf>
    <xf numFmtId="0" fontId="36" fillId="0" borderId="7" xfId="0" applyFont="1" applyBorder="1" applyAlignment="1">
      <alignment vertical="top" wrapText="1"/>
    </xf>
    <xf numFmtId="0" fontId="6" fillId="10" borderId="3" xfId="11" applyFont="1" applyFill="1" applyBorder="1" applyAlignment="1" applyProtection="1">
      <alignment horizontal="center"/>
    </xf>
    <xf numFmtId="0" fontId="5" fillId="10" borderId="3" xfId="11" applyFont="1" applyFill="1" applyBorder="1" applyAlignment="1" applyProtection="1">
      <alignment horizontal="center"/>
    </xf>
    <xf numFmtId="0" fontId="6" fillId="10" borderId="3" xfId="11" applyFont="1" applyFill="1" applyBorder="1" applyAlignment="1" applyProtection="1">
      <alignment vertical="top"/>
    </xf>
    <xf numFmtId="0" fontId="6" fillId="10" borderId="3" xfId="11" applyNumberFormat="1" applyFont="1" applyFill="1" applyBorder="1" applyAlignment="1" applyProtection="1">
      <alignment horizontal="center"/>
    </xf>
    <xf numFmtId="0" fontId="6" fillId="10" borderId="3" xfId="11" applyFont="1" applyFill="1" applyBorder="1" applyAlignment="1" applyProtection="1">
      <alignment horizontal="center" wrapText="1"/>
    </xf>
    <xf numFmtId="0" fontId="6" fillId="10" borderId="3" xfId="11" applyFont="1" applyFill="1" applyBorder="1" applyProtection="1"/>
    <xf numFmtId="0" fontId="6" fillId="10" borderId="3" xfId="11" applyFont="1" applyFill="1" applyBorder="1" applyAlignment="1" applyProtection="1">
      <alignment horizontal="center" vertical="top"/>
    </xf>
    <xf numFmtId="0" fontId="6" fillId="10" borderId="1" xfId="11" applyFont="1" applyFill="1" applyBorder="1" applyAlignment="1" applyProtection="1">
      <alignment horizontal="center"/>
    </xf>
    <xf numFmtId="0" fontId="6" fillId="10" borderId="1" xfId="11" applyFont="1" applyFill="1" applyBorder="1" applyAlignment="1" applyProtection="1">
      <alignment vertical="top" wrapText="1"/>
    </xf>
    <xf numFmtId="0" fontId="6" fillId="10" borderId="1" xfId="11" applyNumberFormat="1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left" wrapText="1"/>
    </xf>
    <xf numFmtId="0" fontId="6" fillId="10" borderId="3" xfId="0" applyFont="1" applyFill="1" applyBorder="1" applyAlignment="1" applyProtection="1">
      <alignment horizontal="center" wrapText="1"/>
    </xf>
    <xf numFmtId="0" fontId="6" fillId="10" borderId="3" xfId="11" applyFont="1" applyFill="1" applyBorder="1" applyAlignment="1" applyProtection="1">
      <alignment horizontal="left"/>
    </xf>
    <xf numFmtId="0" fontId="6" fillId="10" borderId="3" xfId="11" applyFont="1" applyFill="1" applyBorder="1" applyAlignment="1" applyProtection="1">
      <alignment horizontal="center" vertical="top" wrapText="1"/>
    </xf>
    <xf numFmtId="0" fontId="6" fillId="10" borderId="3" xfId="0" applyNumberFormat="1" applyFont="1" applyFill="1" applyBorder="1" applyAlignment="1" applyProtection="1">
      <alignment horizontal="center" wrapText="1"/>
    </xf>
    <xf numFmtId="0" fontId="6" fillId="10" borderId="3" xfId="0" applyFont="1" applyFill="1" applyBorder="1" applyProtection="1"/>
    <xf numFmtId="0" fontId="5" fillId="9" borderId="3" xfId="11" applyFont="1" applyFill="1" applyBorder="1" applyAlignment="1" applyProtection="1">
      <alignment vertical="top" wrapText="1"/>
      <protection locked="0"/>
    </xf>
    <xf numFmtId="0" fontId="5" fillId="9" borderId="3" xfId="11" applyFont="1" applyFill="1" applyBorder="1" applyAlignment="1" applyProtection="1">
      <alignment horizontal="left" vertical="top" wrapText="1"/>
      <protection locked="0"/>
    </xf>
    <xf numFmtId="0" fontId="32" fillId="9" borderId="3" xfId="11" applyFont="1" applyFill="1" applyBorder="1" applyAlignment="1" applyProtection="1">
      <alignment vertical="top" wrapText="1"/>
      <protection locked="0"/>
    </xf>
    <xf numFmtId="0" fontId="6" fillId="9" borderId="3" xfId="11" applyFont="1" applyFill="1" applyBorder="1" applyAlignment="1" applyProtection="1">
      <alignment vertical="top"/>
      <protection locked="0"/>
    </xf>
    <xf numFmtId="0" fontId="6" fillId="9" borderId="3" xfId="1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6" fillId="0" borderId="0" xfId="11" applyFont="1" applyFill="1" applyAlignment="1" applyProtection="1">
      <alignment horizontal="left" vertical="top" wrapText="1"/>
      <protection locked="0"/>
    </xf>
    <xf numFmtId="0" fontId="32" fillId="0" borderId="0" xfId="11" applyFont="1" applyFill="1" applyProtection="1">
      <protection locked="0"/>
    </xf>
    <xf numFmtId="0" fontId="32" fillId="0" borderId="0" xfId="11" applyFont="1" applyFill="1" applyBorder="1" applyProtection="1">
      <protection locked="0"/>
    </xf>
    <xf numFmtId="0" fontId="6" fillId="0" borderId="0" xfId="11" applyFont="1" applyFill="1" applyBorder="1" applyProtection="1">
      <protection locked="0"/>
    </xf>
    <xf numFmtId="0" fontId="5" fillId="0" borderId="0" xfId="1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32" fillId="9" borderId="3" xfId="11" applyFont="1" applyFill="1" applyBorder="1" applyAlignment="1" applyProtection="1">
      <alignment horizontal="center" vertical="top"/>
      <protection locked="0"/>
    </xf>
    <xf numFmtId="0" fontId="34" fillId="9" borderId="3" xfId="11" applyFont="1" applyFill="1" applyBorder="1" applyAlignment="1" applyProtection="1">
      <alignment horizontal="center" vertical="top"/>
      <protection locked="0"/>
    </xf>
    <xf numFmtId="43" fontId="34" fillId="9" borderId="3" xfId="7" applyFont="1" applyFill="1" applyBorder="1" applyAlignment="1" applyProtection="1">
      <alignment horizontal="center" vertical="top" wrapText="1"/>
      <protection locked="0"/>
    </xf>
    <xf numFmtId="0" fontId="37" fillId="9" borderId="3" xfId="11" applyFont="1" applyFill="1" applyBorder="1" applyProtection="1">
      <protection locked="0"/>
    </xf>
    <xf numFmtId="0" fontId="37" fillId="9" borderId="3" xfId="11" applyFont="1" applyFill="1" applyBorder="1" applyAlignment="1" applyProtection="1">
      <alignment horizontal="left" vertical="top" wrapText="1"/>
      <protection locked="0"/>
    </xf>
    <xf numFmtId="0" fontId="37" fillId="10" borderId="3" xfId="11" applyFont="1" applyFill="1" applyBorder="1" applyAlignment="1" applyProtection="1">
      <alignment horizontal="center" wrapText="1"/>
    </xf>
    <xf numFmtId="0" fontId="34" fillId="9" borderId="3" xfId="11" applyFont="1" applyFill="1" applyBorder="1" applyProtection="1">
      <protection locked="0"/>
    </xf>
    <xf numFmtId="0" fontId="34" fillId="9" borderId="3" xfId="11" applyFont="1" applyFill="1" applyBorder="1" applyAlignment="1" applyProtection="1">
      <alignment horizontal="center" vertical="top" wrapText="1"/>
      <protection locked="0"/>
    </xf>
    <xf numFmtId="0" fontId="37" fillId="10" borderId="1" xfId="11" applyFont="1" applyFill="1" applyBorder="1" applyAlignment="1" applyProtection="1">
      <alignment horizontal="center" wrapText="1"/>
    </xf>
    <xf numFmtId="0" fontId="37" fillId="10" borderId="3" xfId="11" applyFont="1" applyFill="1" applyBorder="1" applyProtection="1"/>
    <xf numFmtId="0" fontId="34" fillId="9" borderId="3" xfId="0" applyFont="1" applyFill="1" applyBorder="1" applyAlignment="1" applyProtection="1">
      <alignment horizontal="center" vertical="top" wrapText="1"/>
      <protection locked="0"/>
    </xf>
    <xf numFmtId="0" fontId="34" fillId="9" borderId="3" xfId="0" applyFont="1" applyFill="1" applyBorder="1" applyAlignment="1" applyProtection="1">
      <alignment vertical="top" wrapText="1"/>
      <protection locked="0"/>
    </xf>
    <xf numFmtId="0" fontId="6" fillId="0" borderId="1" xfId="11" applyFont="1" applyFill="1" applyBorder="1" applyAlignment="1" applyProtection="1">
      <alignment horizontal="center"/>
    </xf>
    <xf numFmtId="0" fontId="6" fillId="0" borderId="2" xfId="11" applyFont="1" applyFill="1" applyBorder="1" applyAlignment="1" applyProtection="1">
      <alignment horizontal="center" vertical="top"/>
    </xf>
    <xf numFmtId="0" fontId="6" fillId="0" borderId="3" xfId="11" applyFont="1" applyFill="1" applyBorder="1" applyAlignment="1" applyProtection="1">
      <alignment horizontal="center" vertical="top"/>
    </xf>
    <xf numFmtId="0" fontId="6" fillId="0" borderId="1" xfId="11" applyFont="1" applyFill="1" applyBorder="1" applyAlignment="1" applyProtection="1">
      <alignment horizontal="center"/>
    </xf>
    <xf numFmtId="0" fontId="6" fillId="0" borderId="2" xfId="11" applyFont="1" applyFill="1" applyBorder="1" applyAlignment="1" applyProtection="1">
      <alignment horizontal="center" vertical="top"/>
    </xf>
    <xf numFmtId="0" fontId="5" fillId="0" borderId="15" xfId="11" applyNumberFormat="1" applyFont="1" applyFill="1" applyBorder="1" applyAlignment="1" applyProtection="1">
      <alignment horizontal="center" vertical="top" wrapText="1"/>
    </xf>
    <xf numFmtId="4" fontId="5" fillId="0" borderId="3" xfId="11" applyNumberFormat="1" applyFont="1" applyFill="1" applyBorder="1" applyAlignment="1" applyProtection="1">
      <alignment horizontal="center" vertical="top"/>
    </xf>
    <xf numFmtId="0" fontId="6" fillId="9" borderId="4" xfId="0" applyFont="1" applyFill="1" applyBorder="1" applyAlignment="1" applyProtection="1">
      <protection locked="0"/>
    </xf>
    <xf numFmtId="0" fontId="4" fillId="9" borderId="0" xfId="0" applyFont="1" applyFill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right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vertical="top"/>
      <protection locked="0"/>
    </xf>
    <xf numFmtId="0" fontId="5" fillId="0" borderId="0" xfId="11" applyFont="1" applyFill="1" applyAlignment="1" applyProtection="1">
      <alignment vertical="top"/>
      <protection locked="0"/>
    </xf>
    <xf numFmtId="0" fontId="32" fillId="0" borderId="0" xfId="11" applyFont="1" applyFill="1" applyAlignment="1" applyProtection="1">
      <alignment vertical="top"/>
      <protection locked="0"/>
    </xf>
    <xf numFmtId="3" fontId="5" fillId="9" borderId="3" xfId="7" applyNumberFormat="1" applyFont="1" applyFill="1" applyBorder="1" applyAlignment="1" applyProtection="1">
      <alignment horizontal="center" vertical="top"/>
      <protection locked="0"/>
    </xf>
    <xf numFmtId="0" fontId="6" fillId="0" borderId="3" xfId="11" applyFont="1" applyFill="1" applyBorder="1" applyAlignment="1" applyProtection="1">
      <alignment horizontal="center" vertical="top"/>
    </xf>
    <xf numFmtId="0" fontId="5" fillId="11" borderId="3" xfId="11" applyFont="1" applyFill="1" applyBorder="1" applyAlignment="1" applyProtection="1">
      <alignment horizontal="center" vertical="top" wrapText="1"/>
    </xf>
    <xf numFmtId="0" fontId="5" fillId="11" borderId="3" xfId="11" applyFont="1" applyFill="1" applyBorder="1" applyAlignment="1" applyProtection="1">
      <alignment horizontal="center" vertical="top"/>
    </xf>
    <xf numFmtId="0" fontId="5" fillId="11" borderId="3" xfId="11" applyNumberFormat="1" applyFont="1" applyFill="1" applyBorder="1" applyAlignment="1" applyProtection="1">
      <alignment horizontal="center" vertical="top"/>
    </xf>
    <xf numFmtId="0" fontId="5" fillId="11" borderId="3" xfId="7" applyNumberFormat="1" applyFont="1" applyFill="1" applyBorder="1" applyAlignment="1" applyProtection="1">
      <alignment horizontal="center" vertical="top"/>
    </xf>
    <xf numFmtId="0" fontId="5" fillId="11" borderId="3" xfId="7" applyNumberFormat="1" applyFont="1" applyFill="1" applyBorder="1" applyAlignment="1" applyProtection="1">
      <alignment horizontal="center" vertical="top" wrapText="1"/>
    </xf>
    <xf numFmtId="0" fontId="5" fillId="11" borderId="3" xfId="11" applyNumberFormat="1" applyFont="1" applyFill="1" applyBorder="1" applyAlignment="1" applyProtection="1">
      <alignment horizontal="center" vertical="top" wrapText="1"/>
    </xf>
    <xf numFmtId="43" fontId="5" fillId="9" borderId="3" xfId="7" applyFont="1" applyFill="1" applyBorder="1" applyAlignment="1" applyProtection="1">
      <alignment horizontal="center" vertical="top" wrapText="1"/>
      <protection locked="0"/>
    </xf>
    <xf numFmtId="0" fontId="6" fillId="9" borderId="3" xfId="11" applyFont="1" applyFill="1" applyBorder="1" applyProtection="1">
      <protection locked="0"/>
    </xf>
    <xf numFmtId="0" fontId="4" fillId="9" borderId="3" xfId="0" applyFont="1" applyFill="1" applyBorder="1" applyAlignment="1" applyProtection="1">
      <alignment vertical="top" wrapText="1"/>
      <protection locked="0"/>
    </xf>
    <xf numFmtId="0" fontId="5" fillId="0" borderId="0" xfId="11" applyFont="1" applyFill="1" applyAlignment="1" applyProtection="1">
      <alignment vertical="top" wrapText="1"/>
    </xf>
    <xf numFmtId="0" fontId="5" fillId="11" borderId="1" xfId="11" applyFont="1" applyFill="1" applyBorder="1" applyAlignment="1" applyProtection="1">
      <alignment horizontal="left" vertical="top" wrapText="1"/>
    </xf>
    <xf numFmtId="0" fontId="5" fillId="11" borderId="2" xfId="11" applyFont="1" applyFill="1" applyBorder="1" applyAlignment="1" applyProtection="1">
      <alignment horizontal="left" vertical="top" wrapText="1"/>
    </xf>
    <xf numFmtId="0" fontId="5" fillId="11" borderId="1" xfId="11" applyFont="1" applyFill="1" applyBorder="1" applyAlignment="1" applyProtection="1">
      <alignment horizontal="center" vertical="center"/>
    </xf>
    <xf numFmtId="0" fontId="5" fillId="11" borderId="2" xfId="1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6" fillId="0" borderId="13" xfId="11" applyFont="1" applyFill="1" applyBorder="1" applyAlignment="1" applyProtection="1">
      <alignment horizontal="center"/>
    </xf>
    <xf numFmtId="0" fontId="6" fillId="0" borderId="14" xfId="11" applyFont="1" applyFill="1" applyBorder="1" applyAlignment="1" applyProtection="1">
      <alignment horizontal="center"/>
    </xf>
    <xf numFmtId="0" fontId="6" fillId="0" borderId="1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 vertical="center"/>
    </xf>
    <xf numFmtId="0" fontId="6" fillId="0" borderId="3" xfId="11" applyFont="1" applyFill="1" applyBorder="1" applyAlignment="1" applyProtection="1">
      <alignment horizontal="center"/>
    </xf>
    <xf numFmtId="0" fontId="6" fillId="0" borderId="2" xfId="11" applyFont="1" applyFill="1" applyBorder="1" applyAlignment="1" applyProtection="1">
      <alignment horizontal="center" vertical="top"/>
    </xf>
    <xf numFmtId="0" fontId="5" fillId="11" borderId="1" xfId="11" applyFont="1" applyFill="1" applyBorder="1" applyAlignment="1" applyProtection="1">
      <alignment horizontal="center" vertical="top"/>
    </xf>
    <xf numFmtId="0" fontId="5" fillId="11" borderId="2" xfId="11" applyFont="1" applyFill="1" applyBorder="1" applyAlignment="1" applyProtection="1">
      <alignment horizontal="center" vertical="top"/>
    </xf>
    <xf numFmtId="0" fontId="6" fillId="4" borderId="1" xfId="11" applyFont="1" applyFill="1" applyBorder="1" applyAlignment="1" applyProtection="1">
      <alignment horizontal="center" vertical="top"/>
    </xf>
    <xf numFmtId="0" fontId="6" fillId="4" borderId="2" xfId="11" applyFont="1" applyFill="1" applyBorder="1" applyAlignment="1" applyProtection="1">
      <alignment horizontal="center" vertical="top"/>
    </xf>
    <xf numFmtId="0" fontId="5" fillId="0" borderId="1" xfId="11" applyFont="1" applyFill="1" applyBorder="1" applyAlignment="1" applyProtection="1">
      <alignment horizontal="center" vertical="top"/>
    </xf>
    <xf numFmtId="0" fontId="5" fillId="0" borderId="2" xfId="11" applyFont="1" applyFill="1" applyBorder="1" applyAlignment="1" applyProtection="1">
      <alignment horizontal="center" vertical="top"/>
    </xf>
    <xf numFmtId="0" fontId="5" fillId="9" borderId="1" xfId="11" applyFont="1" applyFill="1" applyBorder="1" applyAlignment="1" applyProtection="1">
      <alignment horizontal="center" vertical="top"/>
      <protection locked="0"/>
    </xf>
    <xf numFmtId="0" fontId="5" fillId="9" borderId="2" xfId="11" applyFont="1" applyFill="1" applyBorder="1" applyAlignment="1" applyProtection="1">
      <alignment horizontal="center" vertical="top"/>
      <protection locked="0"/>
    </xf>
    <xf numFmtId="15" fontId="6" fillId="0" borderId="0" xfId="0" applyNumberFormat="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 vertical="top"/>
    </xf>
    <xf numFmtId="0" fontId="6" fillId="0" borderId="3" xfId="11" applyNumberFormat="1" applyFont="1" applyFill="1" applyBorder="1" applyAlignment="1" applyProtection="1">
      <alignment horizontal="center"/>
    </xf>
    <xf numFmtId="0" fontId="6" fillId="9" borderId="4" xfId="0" applyFont="1" applyFill="1" applyBorder="1" applyAlignment="1" applyProtection="1">
      <alignment horizontal="center"/>
      <protection locked="0"/>
    </xf>
    <xf numFmtId="0" fontId="6" fillId="0" borderId="13" xfId="11" applyFont="1" applyFill="1" applyBorder="1" applyAlignment="1" applyProtection="1">
      <alignment horizontal="center" wrapText="1"/>
    </xf>
    <xf numFmtId="0" fontId="6" fillId="0" borderId="15" xfId="11" applyFont="1" applyFill="1" applyBorder="1" applyAlignment="1" applyProtection="1">
      <alignment horizontal="center" wrapText="1"/>
    </xf>
    <xf numFmtId="0" fontId="6" fillId="0" borderId="14" xfId="11" applyFont="1" applyFill="1" applyBorder="1" applyAlignment="1" applyProtection="1">
      <alignment horizontal="center" wrapText="1"/>
    </xf>
    <xf numFmtId="15" fontId="10" fillId="0" borderId="0" xfId="0" applyNumberFormat="1" applyFont="1" applyFill="1" applyBorder="1" applyAlignment="1" applyProtection="1">
      <alignment horizontal="center"/>
    </xf>
    <xf numFmtId="15" fontId="10" fillId="0" borderId="4" xfId="0" applyNumberFormat="1" applyFont="1" applyFill="1" applyBorder="1" applyAlignment="1" applyProtection="1">
      <alignment horizontal="center"/>
    </xf>
    <xf numFmtId="0" fontId="6" fillId="0" borderId="13" xfId="11" applyNumberFormat="1" applyFont="1" applyFill="1" applyBorder="1" applyAlignment="1" applyProtection="1">
      <alignment horizontal="center"/>
    </xf>
    <xf numFmtId="0" fontId="6" fillId="0" borderId="15" xfId="11" applyNumberFormat="1" applyFont="1" applyFill="1" applyBorder="1" applyAlignment="1" applyProtection="1">
      <alignment horizontal="center"/>
    </xf>
    <xf numFmtId="0" fontId="6" fillId="0" borderId="14" xfId="11" applyNumberFormat="1" applyFont="1" applyFill="1" applyBorder="1" applyAlignment="1" applyProtection="1">
      <alignment horizontal="center"/>
    </xf>
    <xf numFmtId="0" fontId="26" fillId="0" borderId="0" xfId="2" applyFont="1" applyAlignment="1">
      <alignment horizontal="center"/>
    </xf>
    <xf numFmtId="0" fontId="22" fillId="0" borderId="0" xfId="2" applyFont="1" applyBorder="1" applyAlignment="1">
      <alignment horizontal="left"/>
    </xf>
    <xf numFmtId="0" fontId="23" fillId="0" borderId="0" xfId="2" applyFont="1" applyBorder="1" applyAlignment="1">
      <alignment horizontal="left"/>
    </xf>
    <xf numFmtId="0" fontId="18" fillId="0" borderId="12" xfId="2" applyFont="1" applyBorder="1" applyAlignment="1">
      <alignment horizontal="center"/>
    </xf>
    <xf numFmtId="0" fontId="18" fillId="0" borderId="11" xfId="2" applyFont="1" applyBorder="1" applyAlignment="1">
      <alignment horizontal="center"/>
    </xf>
    <xf numFmtId="0" fontId="18" fillId="0" borderId="10" xfId="2" applyFont="1" applyBorder="1" applyAlignment="1">
      <alignment horizontal="center"/>
    </xf>
    <xf numFmtId="0" fontId="12" fillId="0" borderId="12" xfId="2" applyFont="1" applyBorder="1" applyAlignment="1">
      <alignment horizontal="left"/>
    </xf>
    <xf numFmtId="0" fontId="12" fillId="0" borderId="10" xfId="2" applyFont="1" applyBorder="1" applyAlignment="1">
      <alignment horizontal="left"/>
    </xf>
    <xf numFmtId="0" fontId="12" fillId="0" borderId="11" xfId="2" applyFont="1" applyBorder="1" applyAlignment="1">
      <alignment horizontal="left"/>
    </xf>
    <xf numFmtId="0" fontId="12" fillId="0" borderId="8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2" fillId="0" borderId="8" xfId="2" applyFont="1" applyBorder="1" applyAlignment="1">
      <alignment horizontal="left"/>
    </xf>
    <xf numFmtId="0" fontId="12" fillId="0" borderId="7" xfId="2" applyFont="1" applyBorder="1" applyAlignment="1">
      <alignment horizontal="left"/>
    </xf>
    <xf numFmtId="0" fontId="13" fillId="0" borderId="0" xfId="2" applyFont="1" applyBorder="1" applyAlignment="1">
      <alignment horizontal="left"/>
    </xf>
    <xf numFmtId="0" fontId="13" fillId="0" borderId="7" xfId="2" applyFont="1" applyBorder="1" applyAlignment="1">
      <alignment horizontal="left"/>
    </xf>
    <xf numFmtId="0" fontId="12" fillId="0" borderId="0" xfId="2" applyFont="1" applyBorder="1" applyAlignment="1">
      <alignment horizontal="left"/>
    </xf>
    <xf numFmtId="0" fontId="13" fillId="0" borderId="0" xfId="2" applyFont="1" applyBorder="1" applyAlignment="1">
      <alignment horizontal="center"/>
    </xf>
    <xf numFmtId="0" fontId="13" fillId="0" borderId="7" xfId="2" applyFont="1" applyBorder="1" applyAlignment="1">
      <alignment horizontal="center"/>
    </xf>
    <xf numFmtId="0" fontId="15" fillId="0" borderId="8" xfId="13" applyFont="1" applyBorder="1" applyAlignment="1">
      <alignment horizontal="center"/>
    </xf>
    <xf numFmtId="0" fontId="15" fillId="0" borderId="0" xfId="13" applyFont="1" applyBorder="1" applyAlignment="1">
      <alignment horizontal="center"/>
    </xf>
    <xf numFmtId="0" fontId="15" fillId="0" borderId="7" xfId="13" applyFont="1" applyBorder="1" applyAlignment="1">
      <alignment horizontal="center"/>
    </xf>
    <xf numFmtId="0" fontId="12" fillId="0" borderId="6" xfId="2" applyFont="1" applyBorder="1" applyAlignment="1">
      <alignment horizontal="left"/>
    </xf>
    <xf numFmtId="0" fontId="12" fillId="0" borderId="5" xfId="2" applyFont="1" applyBorder="1" applyAlignment="1">
      <alignment horizontal="left"/>
    </xf>
    <xf numFmtId="0" fontId="13" fillId="0" borderId="4" xfId="2" applyFont="1" applyBorder="1" applyAlignment="1">
      <alignment horizontal="left"/>
    </xf>
    <xf numFmtId="0" fontId="13" fillId="0" borderId="5" xfId="2" applyFont="1" applyBorder="1" applyAlignment="1">
      <alignment horizontal="left"/>
    </xf>
    <xf numFmtId="0" fontId="14" fillId="0" borderId="0" xfId="13" applyFont="1" applyBorder="1" applyAlignment="1">
      <alignment horizontal="center"/>
    </xf>
    <xf numFmtId="0" fontId="14" fillId="0" borderId="7" xfId="13" applyFont="1" applyBorder="1" applyAlignment="1">
      <alignment horizontal="center"/>
    </xf>
  </cellXfs>
  <cellStyles count="14">
    <cellStyle name="Currency 2" xfId="1"/>
    <cellStyle name="Normal 2" xfId="2"/>
    <cellStyle name="Normal 3" xfId="3"/>
    <cellStyle name="เครื่องหมายจุลภาค 2" xfId="4"/>
    <cellStyle name="เครื่องหมายจุลภาค 3" xfId="5"/>
    <cellStyle name="เครื่องหมายจุลภาค 4" xfId="6"/>
    <cellStyle name="จุลภาค" xfId="7" builtinId="3"/>
    <cellStyle name="ปกติ" xfId="0" builtinId="0"/>
    <cellStyle name="ปกติ 2" xfId="8"/>
    <cellStyle name="ปกติ 2 2" xfId="9"/>
    <cellStyle name="ปกติ 2_4KPIสผษ" xfId="10"/>
    <cellStyle name="ปกติ 3" xfId="11"/>
    <cellStyle name="ปกติ 4" xfId="12"/>
    <cellStyle name="ปกติ_นาย  ก" xfId="13"/>
  </cellStyles>
  <dxfs count="0"/>
  <tableStyles count="0" defaultTableStyle="TableStyleMedium9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101600</xdr:colOff>
      <xdr:row>0</xdr:row>
      <xdr:rowOff>127000</xdr:rowOff>
    </xdr:from>
    <xdr:ext cx="716478" cy="614014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526A61C3-A199-4028-B0FB-E55E92C66279}"/>
            </a:ext>
          </a:extLst>
        </xdr:cNvPr>
        <xdr:cNvSpPr txBox="1"/>
      </xdr:nvSpPr>
      <xdr:spPr>
        <a:xfrm>
          <a:off x="9711267" y="127000"/>
          <a:ext cx="716478" cy="6140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3600" b="1">
              <a:latin typeface="TH SarabunPSK" panose="020B0500040200020003" pitchFamily="34" charset="-34"/>
              <a:cs typeface="TH SarabunPSK" panose="020B0500040200020003" pitchFamily="34" charset="-34"/>
            </a:rPr>
            <a:t>ร่าง </a:t>
          </a:r>
          <a:endParaRPr lang="en-US" sz="3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307975</xdr:colOff>
      <xdr:row>0</xdr:row>
      <xdr:rowOff>88900</xdr:rowOff>
    </xdr:from>
    <xdr:ext cx="716478" cy="614014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D08C4F7C-A16B-45FF-A313-226003A99E08}"/>
            </a:ext>
          </a:extLst>
        </xdr:cNvPr>
        <xdr:cNvSpPr txBox="1"/>
      </xdr:nvSpPr>
      <xdr:spPr>
        <a:xfrm>
          <a:off x="9401175" y="88900"/>
          <a:ext cx="716478" cy="6140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3600" b="1">
              <a:latin typeface="TH SarabunPSK" panose="020B0500040200020003" pitchFamily="34" charset="-34"/>
              <a:cs typeface="TH SarabunPSK" panose="020B0500040200020003" pitchFamily="34" charset="-34"/>
            </a:rPr>
            <a:t>ร่าง </a:t>
          </a:r>
          <a:endParaRPr lang="en-US" sz="3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que_cool/Desktop/&#3648;&#3629;&#3585;&#3626;&#3634;&#3619;&#3648;&#3623;&#3637;&#3618;&#3609;&#3592;&#3619;&#3636;&#3591;/&#3616;&#3634;&#3588;/&#3649;&#3609;&#3618;4-6_OS62&#3616;&#3634;&#35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que_cool/Downloads/&#3626;&#3617;&#3640;&#3604;&#3591;&#3634;&#3609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1(ภาค) "/>
      <sheetName val="os2 (ภาค) "/>
      <sheetName val="os3อนก"/>
      <sheetName val="os3จัดเก็บ"/>
      <sheetName val="os3ปราบปราม"/>
      <sheetName val="os3เทคโน"/>
      <sheetName val="OS4(PMS)"/>
      <sheetName val="Dropdownห้ามลบ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F2" t="str">
            <v>- โปรดเลือก -</v>
          </cell>
        </row>
        <row r="3">
          <cell r="F3" t="str">
            <v>ร้อยละของประสิทธิภาพของการเบิกจ่ายตามแผนงาน/โครงการ (งบลงทุนทั้งในและนอกงบประมาณ)</v>
          </cell>
        </row>
        <row r="4">
          <cell r="F4" t="str">
            <v>ไม่มีการดำเนินการด้านประสิทธิภาพการเบิกจ่าย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2">
          <cell r="A2" t="str">
            <v>การสร้างความสัมพันธ์กับกลุ่มผู้รับบริการ (CRM)</v>
          </cell>
        </row>
        <row r="3">
          <cell r="A3" t="str">
            <v>ความรับผิดชอบต่อสังคม (CSR)</v>
          </cell>
        </row>
        <row r="4">
          <cell r="A4" t="str">
            <v>การจัดการผลกระทบทางลบ (SIA)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28"/>
  <sheetViews>
    <sheetView tabSelected="1" topLeftCell="A8" zoomScale="70" zoomScaleNormal="70" workbookViewId="0">
      <selection activeCell="G23" sqref="G23"/>
    </sheetView>
  </sheetViews>
  <sheetFormatPr defaultColWidth="9" defaultRowHeight="18.75"/>
  <cols>
    <col min="1" max="1" width="5.25" style="20" bestFit="1" customWidth="1"/>
    <col min="2" max="2" width="16.875" style="20" customWidth="1"/>
    <col min="3" max="4" width="3.125" style="20" customWidth="1"/>
    <col min="5" max="5" width="3.125" style="21" customWidth="1"/>
    <col min="6" max="6" width="13.25" style="21" customWidth="1"/>
    <col min="7" max="7" width="26.625" style="20" customWidth="1"/>
    <col min="8" max="8" width="7.25" style="21" customWidth="1"/>
    <col min="9" max="9" width="9.25" style="21" customWidth="1"/>
    <col min="10" max="10" width="9.625" style="20" customWidth="1"/>
    <col min="11" max="15" width="9.625" style="21" customWidth="1"/>
    <col min="16" max="20" width="9" style="194"/>
    <col min="21" max="16384" width="9" style="20"/>
  </cols>
  <sheetData>
    <row r="1" spans="1:20">
      <c r="A1" s="237" t="s">
        <v>201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20">
      <c r="A2" s="237" t="s">
        <v>10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20" s="38" customFormat="1">
      <c r="A3" s="37"/>
      <c r="B3" s="37"/>
      <c r="C3" s="37"/>
      <c r="D3" s="37"/>
      <c r="E3" s="37"/>
      <c r="F3" s="37"/>
      <c r="G3" s="216" t="s">
        <v>54</v>
      </c>
      <c r="H3" s="214"/>
      <c r="I3" s="37"/>
      <c r="J3" s="37"/>
      <c r="K3" s="37"/>
      <c r="L3" s="37"/>
      <c r="M3" s="37"/>
      <c r="N3" s="37"/>
      <c r="O3" s="37"/>
      <c r="P3" s="185"/>
      <c r="Q3" s="185"/>
      <c r="R3" s="185"/>
      <c r="S3" s="185"/>
      <c r="T3" s="185"/>
    </row>
    <row r="4" spans="1:20" s="3" customFormat="1">
      <c r="A4" s="207" t="s">
        <v>1</v>
      </c>
      <c r="B4" s="207" t="s">
        <v>6</v>
      </c>
      <c r="C4" s="238" t="s">
        <v>68</v>
      </c>
      <c r="D4" s="239"/>
      <c r="E4" s="240" t="s">
        <v>6</v>
      </c>
      <c r="F4" s="240"/>
      <c r="G4" s="207" t="s">
        <v>0</v>
      </c>
      <c r="H4" s="241" t="s">
        <v>2</v>
      </c>
      <c r="I4" s="2" t="s">
        <v>12</v>
      </c>
      <c r="J4" s="207" t="s">
        <v>4</v>
      </c>
      <c r="K4" s="242" t="s">
        <v>3</v>
      </c>
      <c r="L4" s="242"/>
      <c r="M4" s="242"/>
      <c r="N4" s="242"/>
      <c r="O4" s="242"/>
      <c r="P4" s="217"/>
      <c r="Q4" s="217"/>
      <c r="R4" s="217"/>
      <c r="S4" s="217"/>
      <c r="T4" s="217"/>
    </row>
    <row r="5" spans="1:20" s="7" customFormat="1" ht="51.75">
      <c r="A5" s="208" t="s">
        <v>13</v>
      </c>
      <c r="B5" s="208" t="s">
        <v>14</v>
      </c>
      <c r="C5" s="42" t="s">
        <v>33</v>
      </c>
      <c r="D5" s="5" t="s">
        <v>32</v>
      </c>
      <c r="E5" s="243" t="s">
        <v>11</v>
      </c>
      <c r="F5" s="243"/>
      <c r="G5" s="208" t="s">
        <v>11</v>
      </c>
      <c r="H5" s="241"/>
      <c r="I5" s="6" t="s">
        <v>15</v>
      </c>
      <c r="J5" s="208"/>
      <c r="K5" s="209" t="s">
        <v>16</v>
      </c>
      <c r="L5" s="209" t="s">
        <v>17</v>
      </c>
      <c r="M5" s="209" t="s">
        <v>18</v>
      </c>
      <c r="N5" s="209" t="s">
        <v>19</v>
      </c>
      <c r="O5" s="209" t="s">
        <v>20</v>
      </c>
      <c r="P5" s="186"/>
      <c r="Q5" s="186"/>
      <c r="R5" s="186"/>
      <c r="S5" s="186"/>
      <c r="T5" s="186"/>
    </row>
    <row r="6" spans="1:20" s="10" customFormat="1">
      <c r="A6" s="8"/>
      <c r="B6" s="8"/>
      <c r="C6" s="8"/>
      <c r="D6" s="8"/>
      <c r="E6" s="8" t="s">
        <v>1</v>
      </c>
      <c r="F6" s="9" t="s">
        <v>21</v>
      </c>
      <c r="G6" s="8"/>
      <c r="H6" s="8"/>
      <c r="I6" s="8"/>
      <c r="J6" s="8"/>
      <c r="K6" s="8"/>
      <c r="L6" s="8"/>
      <c r="M6" s="8"/>
      <c r="N6" s="8"/>
      <c r="O6" s="8"/>
      <c r="P6" s="218"/>
      <c r="Q6" s="218"/>
      <c r="R6" s="218"/>
      <c r="S6" s="218"/>
      <c r="T6" s="218"/>
    </row>
    <row r="7" spans="1:20" s="11" customFormat="1" ht="37.5">
      <c r="A7" s="159"/>
      <c r="B7" s="180"/>
      <c r="C7" s="156"/>
      <c r="D7" s="12"/>
      <c r="E7" s="159"/>
      <c r="F7" s="180"/>
      <c r="G7" s="14" t="s">
        <v>184</v>
      </c>
      <c r="H7" s="15" t="s">
        <v>8</v>
      </c>
      <c r="I7" s="12">
        <v>10</v>
      </c>
      <c r="J7" s="134">
        <v>0</v>
      </c>
      <c r="K7" s="135">
        <v>-0.04</v>
      </c>
      <c r="L7" s="135">
        <v>-0.03</v>
      </c>
      <c r="M7" s="135">
        <v>-0.02</v>
      </c>
      <c r="N7" s="135">
        <v>-0.01</v>
      </c>
      <c r="O7" s="135">
        <v>0</v>
      </c>
    </row>
    <row r="8" spans="1:20" s="10" customFormat="1" ht="37.5">
      <c r="A8" s="159"/>
      <c r="B8" s="180"/>
      <c r="C8" s="41"/>
      <c r="D8" s="12"/>
      <c r="E8" s="159"/>
      <c r="F8" s="180"/>
      <c r="G8" s="14" t="s">
        <v>55</v>
      </c>
      <c r="H8" s="15" t="s">
        <v>8</v>
      </c>
      <c r="I8" s="12">
        <v>5</v>
      </c>
      <c r="J8" s="155">
        <v>0.1</v>
      </c>
      <c r="K8" s="155">
        <v>-0.1</v>
      </c>
      <c r="L8" s="154">
        <v>-0.05</v>
      </c>
      <c r="M8" s="154">
        <v>0</v>
      </c>
      <c r="N8" s="154">
        <v>0.05</v>
      </c>
      <c r="O8" s="154">
        <v>0.1</v>
      </c>
    </row>
    <row r="9" spans="1:20" s="10" customFormat="1" ht="84.75" customHeight="1">
      <c r="A9" s="184"/>
      <c r="B9" s="183"/>
      <c r="C9" s="41"/>
      <c r="D9" s="12"/>
      <c r="E9" s="159"/>
      <c r="F9" s="180"/>
      <c r="G9" s="14" t="s">
        <v>56</v>
      </c>
      <c r="H9" s="15" t="s">
        <v>8</v>
      </c>
      <c r="I9" s="12">
        <v>5</v>
      </c>
      <c r="J9" s="155">
        <v>0.1</v>
      </c>
      <c r="K9" s="155">
        <v>-0.1</v>
      </c>
      <c r="L9" s="154">
        <v>-0.05</v>
      </c>
      <c r="M9" s="154">
        <v>0</v>
      </c>
      <c r="N9" s="154">
        <v>0.05</v>
      </c>
      <c r="O9" s="154">
        <v>0.1</v>
      </c>
    </row>
    <row r="10" spans="1:20" s="10" customFormat="1" ht="37.5">
      <c r="A10" s="184"/>
      <c r="B10" s="183"/>
      <c r="C10" s="41"/>
      <c r="D10" s="12"/>
      <c r="E10" s="159"/>
      <c r="F10" s="180"/>
      <c r="G10" s="14" t="s">
        <v>224</v>
      </c>
      <c r="H10" s="15" t="s">
        <v>8</v>
      </c>
      <c r="I10" s="12">
        <v>10</v>
      </c>
      <c r="J10" s="12" t="s">
        <v>137</v>
      </c>
      <c r="K10" s="16" t="s">
        <v>138</v>
      </c>
      <c r="L10" s="17" t="s">
        <v>139</v>
      </c>
      <c r="M10" s="17" t="s">
        <v>140</v>
      </c>
      <c r="N10" s="17" t="s">
        <v>141</v>
      </c>
      <c r="O10" s="17" t="s">
        <v>137</v>
      </c>
    </row>
    <row r="11" spans="1:20" s="10" customFormat="1" ht="41.25" customHeight="1">
      <c r="A11" s="184"/>
      <c r="B11" s="183"/>
      <c r="C11" s="41"/>
      <c r="D11" s="12"/>
      <c r="E11" s="159"/>
      <c r="F11" s="180"/>
      <c r="G11" s="233" t="s">
        <v>185</v>
      </c>
      <c r="H11" s="223" t="s">
        <v>8</v>
      </c>
      <c r="I11" s="235">
        <v>10</v>
      </c>
      <c r="J11" s="224">
        <f>O11</f>
        <v>100</v>
      </c>
      <c r="K11" s="225">
        <v>60</v>
      </c>
      <c r="L11" s="226">
        <v>70</v>
      </c>
      <c r="M11" s="226">
        <v>80</v>
      </c>
      <c r="N11" s="226">
        <v>90</v>
      </c>
      <c r="O11" s="226">
        <v>100</v>
      </c>
    </row>
    <row r="12" spans="1:20" s="10" customFormat="1" ht="41.25" customHeight="1">
      <c r="A12" s="184"/>
      <c r="B12" s="183"/>
      <c r="C12" s="41"/>
      <c r="D12" s="12"/>
      <c r="E12" s="159"/>
      <c r="F12" s="180"/>
      <c r="G12" s="234"/>
      <c r="H12" s="223" t="s">
        <v>9</v>
      </c>
      <c r="I12" s="236"/>
      <c r="J12" s="224" t="s">
        <v>186</v>
      </c>
      <c r="K12" s="225" t="s">
        <v>187</v>
      </c>
      <c r="L12" s="226" t="s">
        <v>188</v>
      </c>
      <c r="M12" s="226" t="s">
        <v>189</v>
      </c>
      <c r="N12" s="226" t="s">
        <v>190</v>
      </c>
      <c r="O12" s="226" t="s">
        <v>186</v>
      </c>
    </row>
    <row r="13" spans="1:20" s="10" customFormat="1">
      <c r="A13" s="8"/>
      <c r="B13" s="8"/>
      <c r="C13" s="8"/>
      <c r="D13" s="8"/>
      <c r="E13" s="8"/>
      <c r="F13" s="9" t="s">
        <v>5</v>
      </c>
      <c r="G13" s="31"/>
      <c r="H13" s="8"/>
      <c r="I13" s="8"/>
      <c r="J13" s="8"/>
      <c r="K13" s="8"/>
      <c r="L13" s="8"/>
      <c r="M13" s="8"/>
      <c r="N13" s="8"/>
      <c r="O13" s="8"/>
      <c r="P13" s="218"/>
      <c r="Q13" s="218"/>
      <c r="R13" s="218"/>
      <c r="S13" s="218"/>
      <c r="T13" s="218"/>
    </row>
    <row r="14" spans="1:20" s="11" customFormat="1" ht="37.5">
      <c r="A14" s="159"/>
      <c r="B14" s="180"/>
      <c r="C14" s="156"/>
      <c r="D14" s="12"/>
      <c r="E14" s="159"/>
      <c r="F14" s="180"/>
      <c r="G14" s="13" t="s">
        <v>246</v>
      </c>
      <c r="H14" s="15" t="s">
        <v>8</v>
      </c>
      <c r="I14" s="15">
        <v>3.75</v>
      </c>
      <c r="J14" s="12">
        <v>100</v>
      </c>
      <c r="K14" s="16">
        <v>60</v>
      </c>
      <c r="L14" s="17">
        <v>70</v>
      </c>
      <c r="M14" s="16">
        <v>80</v>
      </c>
      <c r="N14" s="17">
        <v>90</v>
      </c>
      <c r="O14" s="16">
        <v>100</v>
      </c>
      <c r="P14" s="219"/>
      <c r="Q14" s="219"/>
      <c r="R14" s="219"/>
      <c r="S14" s="219"/>
      <c r="T14" s="219"/>
    </row>
    <row r="15" spans="1:20" s="11" customFormat="1" ht="37.5">
      <c r="A15" s="159"/>
      <c r="B15" s="180"/>
      <c r="C15" s="156"/>
      <c r="D15" s="12"/>
      <c r="E15" s="159"/>
      <c r="F15" s="180"/>
      <c r="G15" s="137" t="s">
        <v>247</v>
      </c>
      <c r="H15" s="138" t="s">
        <v>8</v>
      </c>
      <c r="I15" s="138">
        <v>3.75</v>
      </c>
      <c r="J15" s="136">
        <v>85</v>
      </c>
      <c r="K15" s="139">
        <v>65</v>
      </c>
      <c r="L15" s="140">
        <v>70</v>
      </c>
      <c r="M15" s="139">
        <v>75</v>
      </c>
      <c r="N15" s="140">
        <v>80</v>
      </c>
      <c r="O15" s="139">
        <v>85</v>
      </c>
      <c r="P15" s="219"/>
      <c r="Q15" s="219"/>
      <c r="R15" s="219"/>
      <c r="S15" s="219"/>
      <c r="T15" s="219"/>
    </row>
    <row r="16" spans="1:20" s="11" customFormat="1" ht="40.5">
      <c r="A16" s="159"/>
      <c r="B16" s="180"/>
      <c r="C16" s="156"/>
      <c r="D16" s="12"/>
      <c r="E16" s="159"/>
      <c r="F16" s="180"/>
      <c r="G16" s="162" t="s">
        <v>146</v>
      </c>
      <c r="H16" s="15"/>
      <c r="I16" s="15"/>
      <c r="J16" s="15"/>
      <c r="K16" s="36"/>
      <c r="L16" s="35"/>
      <c r="M16" s="36"/>
      <c r="N16" s="35"/>
      <c r="O16" s="36"/>
      <c r="P16" s="219"/>
      <c r="Q16" s="219"/>
      <c r="R16" s="219"/>
      <c r="S16" s="219"/>
      <c r="T16" s="219"/>
    </row>
    <row r="17" spans="1:20" s="11" customFormat="1" ht="39" customHeight="1">
      <c r="A17" s="159"/>
      <c r="B17" s="180"/>
      <c r="C17" s="156"/>
      <c r="D17" s="12"/>
      <c r="E17" s="159"/>
      <c r="F17" s="181"/>
      <c r="G17" s="181" t="str">
        <f>IF(G16=Dropdownห้ามลบ!A13,Dropdownห้ามลบ!A14,(IF(G16=Dropdownห้ามลบ!B13,Dropdownห้ามลบ!B14,(IF(G16=Dropdownห้ามลบ!C13,Dropdownห้ามลบ!C14,"")))))</f>
        <v>ร้อยละความสำเร็จของการดำเนินการตามแผน CRM</v>
      </c>
      <c r="H17" s="15" t="str">
        <f>IF(OR(G17="ร้อยละความสำเร็จของการดำเนินการตามแผน CRM",G17="ร้อยละความสำเร็จของการดำเนินการตามแผน CSR",G17="ร้อยละความสำเร็จของการจัดการผลกระทบทางลบ SIA"),"ร้อยละ","")</f>
        <v>ร้อยละ</v>
      </c>
      <c r="I17" s="15">
        <f>IF(OR($G$17="ร้อยละความสำเร็จของการดำเนินการตามแผน CRM",$G$17="ร้อยละความสำเร็จของการดำเนินการตามแผน CSR",$G$17="ร้อยละความสำเร็จของการจัดการผลกระทบทางลบ SIA"),3.75,"")</f>
        <v>3.75</v>
      </c>
      <c r="J17" s="15">
        <f>IF(OR($G$17="ร้อยละความสำเร็จของการดำเนินการตามแผน CRM",$G$17="ร้อยละความสำเร็จของการดำเนินการตามแผน CSR",$G$17="ร้อยละความสำเร็จของการจัดการผลกระทบทางลบ SIA"),100,"")</f>
        <v>100</v>
      </c>
      <c r="K17" s="15">
        <f>IF(OR($G$17="ร้อยละความสำเร็จของการดำเนินการตามแผน CRM",$G$17="ร้อยละความสำเร็จของการดำเนินการตามแผน CSR",$G$17="ร้อยละความสำเร็จของการจัดการผลกระทบทางลบ SIA"),60,"")</f>
        <v>60</v>
      </c>
      <c r="L17" s="15">
        <f>IF(OR($G$17="ร้อยละความสำเร็จของการดำเนินการตามแผน CRM",$G$17="ร้อยละความสำเร็จของการดำเนินการตามแผน CSR",$G$17="ร้อยละความสำเร็จของการจัดการผลกระทบทางลบ SIA"),70,"")</f>
        <v>70</v>
      </c>
      <c r="M17" s="15">
        <f>IF(OR($G$17="ร้อยละความสำเร็จของการดำเนินการตามแผน CRM",$G$17="ร้อยละความสำเร็จของการดำเนินการตามแผน CSR",$G$17="ร้อยละความสำเร็จของการจัดการผลกระทบทางลบ SIA"),80,"")</f>
        <v>80</v>
      </c>
      <c r="N17" s="15">
        <f>IF(OR($G$17="ร้อยละความสำเร็จของการดำเนินการตามแผน CRM",$G$17="ร้อยละความสำเร็จของการดำเนินการตามแผน CSR",$G$17="ร้อยละความสำเร็จของการจัดการผลกระทบทางลบ SIA"),90,"")</f>
        <v>90</v>
      </c>
      <c r="O17" s="15">
        <f>IF(OR($G$17="ร้อยละความสำเร็จของการดำเนินการตามแผน CRM",$G$17="ร้อยละความสำเร็จของการดำเนินการตามแผน CSR",$G$17="ร้อยละความสำเร็จของการจัดการผลกระทบทางลบ SIA"),100,"")</f>
        <v>100</v>
      </c>
      <c r="P17" s="219"/>
      <c r="Q17" s="219"/>
      <c r="R17" s="219"/>
      <c r="S17" s="219"/>
      <c r="T17" s="219"/>
    </row>
    <row r="18" spans="1:20" s="11" customFormat="1" ht="39" customHeight="1">
      <c r="A18" s="159"/>
      <c r="B18" s="180"/>
      <c r="C18" s="156"/>
      <c r="D18" s="12"/>
      <c r="E18" s="159"/>
      <c r="F18" s="180"/>
      <c r="G18" s="181" t="str">
        <f>IF(G16=Dropdownห้ามลบ!A13,Dropdownห้ามลบ!A15,IF(G16=Dropdownห้ามลบ!B13,Dropdownห้ามลบ!B15,IF(G16=Dropdownห้ามลบ!C13,Dropdownห้ามลบ!C15,"")))</f>
        <v>ร้อยละความพึงพอใจของผู้เข้าร่วมกิจกรรม CRM</v>
      </c>
      <c r="H18" s="15" t="str">
        <f>IF(OR(G18="ร้อยละความพึงพอใจของผู้เข้าร่วมกิจกรรม CRM",G18="ร้อยละความพึงพอใจของผู้เข้าร่วมกิจกรรม CSR",G18="ร้อยละความพึงพอใจของผู้เข้าร่วมกิจกรรม SIA"),"ร้อยละ","")</f>
        <v>ร้อยละ</v>
      </c>
      <c r="I18" s="15">
        <f>IF(OR(G18="ร้อยละความพึงพอใจของผู้เข้าร่วมกิจกรรม CRM",G18="ร้อยละความพึงพอใจของผู้เข้าร่วมกิจกรรม CSR",G18="ร้อยละความพึงพอใจของผู้เข้าร่วมกิจกรรม SIA"),3.75,"")</f>
        <v>3.75</v>
      </c>
      <c r="J18" s="15">
        <f>IF(OR(G18="ร้อยละความพึงพอใจของผู้เข้าร่วมกิจกรรม CRM",G18="ร้อยละความพึงพอใจของผู้เข้าร่วมกิจกรรม CSR",G18="ร้อยละความพึงพอใจของผู้เข้าร่วมกิจกรรม SIA"),85,"")</f>
        <v>85</v>
      </c>
      <c r="K18" s="15">
        <f>IF(OR(G18="ร้อยละความพึงพอใจของผู้เข้าร่วมกิจกรรม CRM",G18="ร้อยละความพึงพอใจของผู้เข้าร่วมกิจกรรม CSR",G18="ร้อยละความพึงพอใจของผู้เข้าร่วมกิจกรรม SIA"),65,"")</f>
        <v>65</v>
      </c>
      <c r="L18" s="15">
        <f>IF(OR(G18="ร้อยละความพึงพอใจของผู้เข้าร่วมกิจกรรม CRM",G18="ร้อยละความพึงพอใจของผู้เข้าร่วมกิจกรรม CSR",G18="ร้อยละความพึงพอใจของผู้เข้าร่วมกิจกรรม SIA"),70,"")</f>
        <v>70</v>
      </c>
      <c r="M18" s="15">
        <f>IF(OR(G18="ร้อยละความพึงพอใจของผู้เข้าร่วมกิจกรรม CRM",G18="ร้อยละความพึงพอใจของผู้เข้าร่วมกิจกรรม CSR",G18="ร้อยละความพึงพอใจของผู้เข้าร่วมกิจกรรม SIA"),75,"")</f>
        <v>75</v>
      </c>
      <c r="N18" s="15">
        <f>IF(OR(G18="ร้อยละความพึงพอใจของผู้เข้าร่วมกิจกรรม CRM",G18="ร้อยละความพึงพอใจของผู้เข้าร่วมกิจกรรม CSR",G18="ร้อยละความพึงพอใจของผู้เข้าร่วมกิจกรรม SIA"),80,"")</f>
        <v>80</v>
      </c>
      <c r="O18" s="15">
        <f>IF(OR(G18="ร้อยละความพึงพอใจของผู้เข้าร่วมกิจกรรม CRM",G18="ร้อยละความพึงพอใจของผู้เข้าร่วมกิจกรรม CSR",G18="ร้อยละความพึงพอใจของผู้เข้าร่วมกิจกรรม SIA"),85,"")</f>
        <v>85</v>
      </c>
      <c r="P18" s="219"/>
      <c r="Q18" s="219"/>
      <c r="R18" s="219"/>
      <c r="S18" s="219"/>
      <c r="T18" s="219"/>
    </row>
    <row r="19" spans="1:20" s="10" customFormat="1">
      <c r="A19" s="8"/>
      <c r="B19" s="8"/>
      <c r="C19" s="8"/>
      <c r="D19" s="8"/>
      <c r="E19" s="8"/>
      <c r="F19" s="9" t="s">
        <v>22</v>
      </c>
      <c r="G19" s="31"/>
      <c r="H19" s="8"/>
      <c r="I19" s="8"/>
      <c r="J19" s="8"/>
      <c r="K19" s="8"/>
      <c r="L19" s="8"/>
      <c r="M19" s="8"/>
      <c r="N19" s="8"/>
      <c r="O19" s="8"/>
      <c r="P19" s="218"/>
      <c r="Q19" s="218"/>
      <c r="R19" s="218"/>
      <c r="S19" s="218"/>
      <c r="T19" s="218"/>
    </row>
    <row r="20" spans="1:20" s="10" customFormat="1" ht="81.75" customHeight="1">
      <c r="A20" s="159"/>
      <c r="B20" s="181"/>
      <c r="C20" s="156"/>
      <c r="D20" s="157"/>
      <c r="E20" s="195"/>
      <c r="F20" s="180"/>
      <c r="G20" s="141" t="s">
        <v>191</v>
      </c>
      <c r="H20" s="122" t="s">
        <v>9</v>
      </c>
      <c r="I20" s="122">
        <f>IF($G$23="ไม่มีการดำเนินการด้านประสิทธิภาพการเบิกจ่าย",6.25,5)</f>
        <v>5</v>
      </c>
      <c r="J20" s="122" t="s">
        <v>196</v>
      </c>
      <c r="K20" s="122" t="s">
        <v>192</v>
      </c>
      <c r="L20" s="122" t="s">
        <v>193</v>
      </c>
      <c r="M20" s="122" t="s">
        <v>194</v>
      </c>
      <c r="N20" s="122" t="s">
        <v>195</v>
      </c>
      <c r="O20" s="122" t="s">
        <v>196</v>
      </c>
      <c r="P20" s="218"/>
      <c r="Q20" s="218"/>
      <c r="R20" s="218"/>
      <c r="S20" s="218"/>
      <c r="T20" s="218"/>
    </row>
    <row r="21" spans="1:20" s="18" customFormat="1" ht="112.5">
      <c r="A21" s="159"/>
      <c r="B21" s="181"/>
      <c r="C21" s="156"/>
      <c r="D21" s="157"/>
      <c r="E21" s="195"/>
      <c r="F21" s="182"/>
      <c r="G21" s="13" t="s">
        <v>197</v>
      </c>
      <c r="H21" s="12" t="s">
        <v>9</v>
      </c>
      <c r="I21" s="122">
        <f>IF($G$23="ไม่มีการดำเนินการด้านประสิทธิภาพการเบิกจ่าย",6.25,5)</f>
        <v>5</v>
      </c>
      <c r="J21" s="36" t="s">
        <v>198</v>
      </c>
      <c r="K21" s="35" t="s">
        <v>225</v>
      </c>
      <c r="L21" s="35" t="s">
        <v>164</v>
      </c>
      <c r="M21" s="35" t="s">
        <v>226</v>
      </c>
      <c r="N21" s="35" t="s">
        <v>164</v>
      </c>
      <c r="O21" s="36" t="s">
        <v>198</v>
      </c>
      <c r="P21" s="220"/>
      <c r="Q21" s="220"/>
      <c r="R21" s="220"/>
      <c r="S21" s="220"/>
      <c r="T21" s="220"/>
    </row>
    <row r="22" spans="1:20" s="18" customFormat="1" ht="75">
      <c r="A22" s="159"/>
      <c r="B22" s="181"/>
      <c r="C22" s="156"/>
      <c r="D22" s="157"/>
      <c r="E22" s="195"/>
      <c r="F22" s="182"/>
      <c r="G22" s="231" t="s">
        <v>243</v>
      </c>
      <c r="H22" s="15" t="str">
        <f>IF(OR($G$22="การพัฒนาประสิทธิภาพในการปฏิบัติงาน
ตัวชี้วัด: ระดับความสำเร็จของการประหยัดทรัพยากร",$G$22="การพัฒนาประสิทธิภาพในการปฏิบัติงาน
ตัวชี้วัด: ระดับความสำเร็จของการบูรณาการความร่วมมือระหว่างหน่วยงาน",$G$22="การพัฒนาประสิทธิภาพในการปฏิบัติงาน
ตัวชี้วัด: ระดับความสำเร็จของการนำนวัตกรรมมาใช้ในการปฏิบัติงาน)"),"ระดับ","")</f>
        <v>ระดับ</v>
      </c>
      <c r="I22" s="12">
        <f>(IF(AND(H22="ระดับ",H23=""),6.25,IF(AND(H22="ระดับ",H23="ร้อยละ"),5,"")))</f>
        <v>5</v>
      </c>
      <c r="J22" s="15" t="str">
        <f>IF(OR($G$22="การพัฒนาประสิทธิภาพในการปฏิบัติงาน
ตัวชี้วัด: ระดับความสำเร็จของการประหยัดทรัพยากร",$G$22="การพัฒนาประสิทธิภาพในการปฏิบัติงาน
ตัวชี้วัด: ระดับความสำเร็จของการบูรณาการความร่วมมือระหว่างหน่วยงาน",$G$22="การพัฒนาประสิทธิภาพในการปฏิบัติงาน
ตัวชี้วัด: ระดับความสำเร็จของการนำนวัตกรรมมาใช้ในการปฏิบัติงาน)"),"สรุปผลการดำเนินงาน","")</f>
        <v>สรุปผลการดำเนินงาน</v>
      </c>
      <c r="K22" s="15" t="str">
        <f>IF(OR($G$22="การพัฒนาประสิทธิภาพในการปฏิบัติงาน
ตัวชี้วัด: ระดับความสำเร็จของการประหยัดทรัพยากร",$G$22="การพัฒนาประสิทธิภาพในการปฏิบัติงาน
ตัวชี้วัด: ระดับความสำเร็จของการบูรณาการความร่วมมือระหว่างหน่วยงาน",$G$22="การพัฒนาประสิทธิภาพในการปฏิบัติงาน
ตัวชี้วัด: ระดับความสำเร็จของการนำนวัตกรรมมาใช้ในการปฏิบัติงาน)"),"แต่งตั้งคณะทำงาน","")</f>
        <v>แต่งตั้งคณะทำงาน</v>
      </c>
      <c r="L22" s="15" t="str">
        <f>IF(OR($G$22="การพัฒนาประสิทธิภาพในการปฏิบัติงาน
ตัวชี้วัด: ระดับความสำเร็จของการประหยัดทรัพยากร",$G$22="การพัฒนาประสิทธิภาพในการปฏิบัติงาน
ตัวชี้วัด: ระดับความสำเร็จของการบูรณาการความร่วมมือระหว่างหน่วยงาน",$G$22="การพัฒนาประสิทธิภาพในการปฏิบัติงาน
ตัวชี้วัด: ระดับความสำเร็จของการนำนวัตกรรมมาใช้ในการปฏิบัติงาน)"),"ประชุมคัดเลือกกิจกรรม
และวางแผน","")</f>
        <v>ประชุมคัดเลือกกิจกรรม
และวางแผน</v>
      </c>
      <c r="M22" s="15" t="str">
        <f>IF(OR($G$22="การพัฒนาประสิทธิภาพในการปฏิบัติงาน
ตัวชี้วัด: ระดับความสำเร็จของการประหยัดทรัพยากร",$G$22="การพัฒนาประสิทธิภาพในการปฏิบัติงาน
ตัวชี้วัด: ระดับความสำเร็จของการบูรณาการความร่วมมือระหว่างหน่วยงาน",$G$22="การพัฒนาประสิทธิภาพในการปฏิบัติงาน
ตัวชี้วัด: ระดับความสำเร็จของการนำนวัตกรรมมาใช้ในการปฏิบัติงาน)"),"จัดทำแผนหรือกำหนดมาตรการเสนอผู้บริหาร","")</f>
        <v>จัดทำแผนหรือกำหนดมาตรการเสนอผู้บริหาร</v>
      </c>
      <c r="N22" s="15" t="str">
        <f>IF(OR($G$22="การพัฒนาประสิทธิภาพในการปฏิบัติงาน
ตัวชี้วัด: ระดับความสำเร็จของการประหยัดทรัพยากร",$G$22="การพัฒนาประสิทธิภาพในการปฏิบัติงาน
ตัวชี้วัด: ระดับความสำเร็จของการบูรณาการความร่วมมือระหว่างหน่วยงาน",$G$22="การพัฒนาประสิทธิภาพในการปฏิบัติงาน
ตัวชี้วัด: ระดับความสำเร็จของการนำนวัตกรรมมาใช้ในการปฏิบัติงาน)"),"ประชาสัมพันธ์ภายในหน่วยงาน","")</f>
        <v>ประชาสัมพันธ์ภายในหน่วยงาน</v>
      </c>
      <c r="O22" s="15" t="str">
        <f>IF(OR($G$22="การพัฒนาประสิทธิภาพในการปฏิบัติงาน
ตัวชี้วัด: ระดับความสำเร็จของการประหยัดทรัพยากร",$G$22="การพัฒนาประสิทธิภาพในการปฏิบัติงาน
ตัวชี้วัด: ระดับความสำเร็จของการบูรณาการความร่วมมือระหว่างหน่วยงาน",$G$22="การพัฒนาประสิทธิภาพในการปฏิบัติงาน
ตัวชี้วัด: ระดับความสำเร็จของการนำนวัตกรรมมาใช้ในการปฏิบัติงาน)"),"สรุปผลการดำเนินงาน","")</f>
        <v>สรุปผลการดำเนินงาน</v>
      </c>
      <c r="P22" s="220"/>
      <c r="Q22" s="220"/>
      <c r="R22" s="220"/>
      <c r="S22" s="220"/>
      <c r="T22" s="220"/>
    </row>
    <row r="23" spans="1:20" s="18" customFormat="1" ht="56.25">
      <c r="A23" s="159"/>
      <c r="B23" s="181"/>
      <c r="C23" s="156"/>
      <c r="D23" s="157"/>
      <c r="E23" s="195"/>
      <c r="F23" s="182"/>
      <c r="G23" s="215" t="s">
        <v>200</v>
      </c>
      <c r="H23" s="12" t="str">
        <f>IF(OR(G23="ไม่มีการดำเนินการด้านประสิทธิภาพการเบิกจ่าย",G23="- โปรดเลือก -"),"","ร้อยละ")</f>
        <v>ร้อยละ</v>
      </c>
      <c r="I23" s="12">
        <f>IF(OR(G23="ไม่มีการดำเนินการด้านประสิทธิภาพการเบิกจ่าย",G23="- โปรดเลือก -"),0,5)</f>
        <v>5</v>
      </c>
      <c r="J23" s="15">
        <f>IF(OR(G23="ไม่มีการดำเนินการด้านประสิทธิภาพการเบิกจ่าย",G23="- โปรดเลือก -"),"",88)</f>
        <v>88</v>
      </c>
      <c r="K23" s="35">
        <f>IF(OR(G23="ไม่มีการดำเนินการด้านประสิทธิภาพการเบิกจ่าย",G23="- โปรดเลือก -"),"",76)</f>
        <v>76</v>
      </c>
      <c r="L23" s="35">
        <f>IF(OR(G23="ไม่มีการดำเนินการด้านประสิทธิภาพการเบิกจ่าย",G23="- โปรดเลือก -"),"",79)</f>
        <v>79</v>
      </c>
      <c r="M23" s="35">
        <f>IF(OR(G23="ไม่มีการดำเนินการด้านประสิทธิภาพการเบิกจ่าย",G23="- โปรดเลือก -"),"",82)</f>
        <v>82</v>
      </c>
      <c r="N23" s="35">
        <f>IF(OR(G23="ไม่มีการดำเนินการด้านประสิทธิภาพการเบิกจ่าย",G23="- โปรดเลือก -"),"",85)</f>
        <v>85</v>
      </c>
      <c r="O23" s="36">
        <f>IF(OR(G23="ไม่มีการดำเนินการด้านประสิทธิภาพการเบิกจ่าย",G23="- โปรดเลือก -"),"",88)</f>
        <v>88</v>
      </c>
      <c r="P23" s="220"/>
      <c r="Q23" s="220"/>
      <c r="R23" s="220"/>
      <c r="S23" s="220"/>
      <c r="T23" s="220"/>
    </row>
    <row r="24" spans="1:20" s="10" customFormat="1">
      <c r="A24" s="8"/>
      <c r="B24" s="8"/>
      <c r="C24" s="8"/>
      <c r="D24" s="8"/>
      <c r="E24" s="8"/>
      <c r="F24" s="9" t="s">
        <v>23</v>
      </c>
      <c r="G24" s="31"/>
      <c r="H24" s="8"/>
      <c r="I24" s="19"/>
      <c r="J24" s="19"/>
      <c r="K24" s="19"/>
      <c r="L24" s="19"/>
      <c r="M24" s="19"/>
      <c r="N24" s="19"/>
      <c r="O24" s="19"/>
      <c r="P24" s="218"/>
      <c r="Q24" s="218"/>
      <c r="R24" s="218"/>
      <c r="S24" s="218"/>
      <c r="T24" s="218"/>
    </row>
    <row r="25" spans="1:20" s="10" customFormat="1" ht="75">
      <c r="A25" s="184"/>
      <c r="B25" s="184"/>
      <c r="C25" s="41"/>
      <c r="D25" s="222"/>
      <c r="E25" s="184"/>
      <c r="F25" s="183"/>
      <c r="G25" s="14" t="s">
        <v>43</v>
      </c>
      <c r="H25" s="12" t="s">
        <v>9</v>
      </c>
      <c r="I25" s="12">
        <v>20</v>
      </c>
      <c r="J25" s="15" t="str">
        <f>O25</f>
        <v>ส่งผลงาน และมีคะแนน 70 ขึ้นไป</v>
      </c>
      <c r="K25" s="15" t="s">
        <v>174</v>
      </c>
      <c r="L25" s="15" t="s">
        <v>171</v>
      </c>
      <c r="M25" s="15" t="s">
        <v>172</v>
      </c>
      <c r="N25" s="15" t="s">
        <v>173</v>
      </c>
      <c r="O25" s="15" t="s">
        <v>52</v>
      </c>
    </row>
    <row r="26" spans="1:20" s="10" customFormat="1" ht="318.75">
      <c r="A26" s="184"/>
      <c r="B26" s="184"/>
      <c r="C26" s="41"/>
      <c r="D26" s="222"/>
      <c r="E26" s="184"/>
      <c r="F26" s="183"/>
      <c r="G26" s="14" t="s">
        <v>251</v>
      </c>
      <c r="H26" s="12" t="s">
        <v>9</v>
      </c>
      <c r="I26" s="12">
        <f>IF($G$23="ไม่มีการดำเนินการด้านประสิทธิภาพการเบิกจ่าย",3.125,2.5)</f>
        <v>2.5</v>
      </c>
      <c r="J26" s="15" t="str">
        <f>O26</f>
        <v>จัดทำแผนปรับปรุงการบริการและการปฏิบัติงาน(จากประเด็นที่ได้จากการสรุปผลการประเมินผลความพึงพอใจเสนอผู้อำนวยการ/สำนัก/ศูนย์/กลุ่ม/ภาค/พื้นที่ เห็นชอบ</v>
      </c>
      <c r="K26" s="15" t="s">
        <v>227</v>
      </c>
      <c r="L26" s="15" t="s">
        <v>228</v>
      </c>
      <c r="M26" s="15" t="s">
        <v>229</v>
      </c>
      <c r="N26" s="15" t="s">
        <v>230</v>
      </c>
      <c r="O26" s="15" t="s">
        <v>231</v>
      </c>
    </row>
    <row r="27" spans="1:20" s="10" customFormat="1" ht="131.25">
      <c r="A27" s="184"/>
      <c r="B27" s="184"/>
      <c r="C27" s="41"/>
      <c r="D27" s="222"/>
      <c r="E27" s="184"/>
      <c r="F27" s="183"/>
      <c r="G27" s="14" t="s">
        <v>252</v>
      </c>
      <c r="H27" s="12" t="s">
        <v>8</v>
      </c>
      <c r="I27" s="12">
        <f>IF($G$23="ไม่มีการดำเนินการด้านประสิทธิภาพการเบิกจ่าย",3.125,2.5)</f>
        <v>2.5</v>
      </c>
      <c r="J27" s="15" t="str">
        <f>O27</f>
        <v>ร้อยละ 60 ของจำนวนบุคลากรที่เข้าร่วมมีทักษะด้านภาษาอังกฤษเพิ่มขึ้น</v>
      </c>
      <c r="K27" s="15" t="s">
        <v>232</v>
      </c>
      <c r="L27" s="15" t="s">
        <v>233</v>
      </c>
      <c r="M27" s="15" t="s">
        <v>234</v>
      </c>
      <c r="N27" s="15" t="s">
        <v>235</v>
      </c>
      <c r="O27" s="15" t="s">
        <v>236</v>
      </c>
    </row>
    <row r="28" spans="1:20">
      <c r="A28" s="8"/>
      <c r="B28" s="8"/>
      <c r="C28" s="8"/>
      <c r="D28" s="8"/>
      <c r="E28" s="8"/>
      <c r="F28" s="9"/>
      <c r="G28" s="8" t="s">
        <v>24</v>
      </c>
      <c r="H28" s="8"/>
      <c r="I28" s="8">
        <f>I7+I8+I9+I10+I11+I14+I15+I17+I18+I20+I21+I22+I23+I26+I25+I27</f>
        <v>100</v>
      </c>
      <c r="J28" s="8"/>
      <c r="K28" s="8"/>
      <c r="L28" s="8"/>
      <c r="M28" s="8"/>
      <c r="N28" s="8"/>
      <c r="O28" s="8"/>
    </row>
  </sheetData>
  <sheetProtection formatCells="0" autoFilter="0" pivotTables="0"/>
  <mergeCells count="9">
    <mergeCell ref="G11:G12"/>
    <mergeCell ref="I11:I12"/>
    <mergeCell ref="A1:O1"/>
    <mergeCell ref="A2:O2"/>
    <mergeCell ref="C4:D4"/>
    <mergeCell ref="E4:F4"/>
    <mergeCell ref="H4:H5"/>
    <mergeCell ref="K4:O4"/>
    <mergeCell ref="E5:F5"/>
  </mergeCells>
  <dataValidations count="3">
    <dataValidation type="list" allowBlank="1" showInputMessage="1" showErrorMessage="1" sqref="G16">
      <formula1>Projectn</formula1>
    </dataValidation>
    <dataValidation type="list" allowBlank="1" showInputMessage="1" showErrorMessage="1" sqref="G22">
      <formula1>Projecty</formula1>
    </dataValidation>
    <dataValidation type="list" allowBlank="1" showInputMessage="1" showErrorMessage="1" sqref="G23">
      <formula1>efficien</formula1>
    </dataValidation>
  </dataValidations>
  <printOptions horizontalCentered="1"/>
  <pageMargins left="0.15748031496062992" right="0.15748031496062992" top="0.78740157480314965" bottom="0.43307086614173229" header="0.15748031496062992" footer="0.23622047244094491"/>
  <pageSetup paperSize="9" scale="93" fitToHeight="0" orientation="landscape" r:id="rId1"/>
  <headerFooter>
    <oddFooter>&amp;L&amp;A &amp;C&amp;F&amp;R&amp;P / &amp;N</oddFooter>
  </headerFooter>
  <rowBreaks count="2" manualBreakCount="2">
    <brk id="12" max="16383" man="1"/>
    <brk id="2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38"/>
  <sheetViews>
    <sheetView topLeftCell="A24" zoomScale="80" zoomScaleNormal="80" workbookViewId="0">
      <selection activeCell="G22" sqref="G22"/>
    </sheetView>
  </sheetViews>
  <sheetFormatPr defaultColWidth="9" defaultRowHeight="18.75"/>
  <cols>
    <col min="1" max="2" width="3.375" style="20" customWidth="1"/>
    <col min="3" max="3" width="5" style="21" bestFit="1" customWidth="1"/>
    <col min="4" max="4" width="17.375" style="20" customWidth="1"/>
    <col min="5" max="5" width="8" style="21" customWidth="1"/>
    <col min="6" max="7" width="8.875" style="21" bestFit="1" customWidth="1"/>
    <col min="8" max="13" width="12" style="33" bestFit="1" customWidth="1"/>
    <col min="14" max="19" width="6.125" style="34" customWidth="1"/>
    <col min="20" max="20" width="6.125" style="20" customWidth="1"/>
    <col min="21" max="16384" width="9" style="20"/>
  </cols>
  <sheetData>
    <row r="1" spans="1:30" s="38" customFormat="1">
      <c r="A1" s="252" t="s">
        <v>201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30" s="38" customForma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30" s="38" customFormat="1">
      <c r="A3" s="39"/>
      <c r="B3" s="39"/>
      <c r="C3" s="39"/>
      <c r="D3" s="39"/>
      <c r="E3" s="255" t="s">
        <v>54</v>
      </c>
      <c r="F3" s="255"/>
      <c r="G3" s="255"/>
      <c r="H3" s="255"/>
      <c r="I3" s="255"/>
      <c r="J3" s="255"/>
      <c r="K3" s="255"/>
      <c r="L3" s="255"/>
      <c r="M3" s="40"/>
      <c r="N3" s="39"/>
      <c r="O3" s="39"/>
      <c r="P3" s="39"/>
      <c r="Q3" s="39"/>
      <c r="R3" s="39"/>
      <c r="S3" s="39"/>
    </row>
    <row r="4" spans="1:30" s="7" customFormat="1" ht="18" customHeight="1">
      <c r="A4" s="253" t="s">
        <v>68</v>
      </c>
      <c r="B4" s="253"/>
      <c r="C4" s="210" t="s">
        <v>1</v>
      </c>
      <c r="D4" s="210" t="s">
        <v>0</v>
      </c>
      <c r="E4" s="210" t="s">
        <v>2</v>
      </c>
      <c r="F4" s="210" t="s">
        <v>12</v>
      </c>
      <c r="G4" s="210" t="s">
        <v>12</v>
      </c>
      <c r="H4" s="22" t="s">
        <v>4</v>
      </c>
      <c r="I4" s="254" t="s">
        <v>3</v>
      </c>
      <c r="J4" s="254"/>
      <c r="K4" s="254"/>
      <c r="L4" s="254"/>
      <c r="M4" s="254"/>
      <c r="N4" s="256" t="s">
        <v>26</v>
      </c>
      <c r="O4" s="257"/>
      <c r="P4" s="257"/>
      <c r="Q4" s="257"/>
      <c r="R4" s="257"/>
      <c r="S4" s="257"/>
      <c r="T4" s="258"/>
      <c r="U4" s="186"/>
      <c r="V4" s="186"/>
      <c r="W4" s="186"/>
      <c r="X4" s="186"/>
      <c r="Y4" s="186"/>
    </row>
    <row r="5" spans="1:30" s="7" customFormat="1" ht="93.75">
      <c r="A5" s="42" t="s">
        <v>33</v>
      </c>
      <c r="B5" s="5" t="s">
        <v>32</v>
      </c>
      <c r="C5" s="211" t="s">
        <v>11</v>
      </c>
      <c r="D5" s="211" t="s">
        <v>11</v>
      </c>
      <c r="E5" s="211"/>
      <c r="F5" s="211" t="s">
        <v>27</v>
      </c>
      <c r="G5" s="211" t="s">
        <v>28</v>
      </c>
      <c r="H5" s="23" t="s">
        <v>202</v>
      </c>
      <c r="I5" s="24" t="s">
        <v>16</v>
      </c>
      <c r="J5" s="24" t="s">
        <v>17</v>
      </c>
      <c r="K5" s="24" t="s">
        <v>18</v>
      </c>
      <c r="L5" s="24" t="s">
        <v>19</v>
      </c>
      <c r="M5" s="24" t="s">
        <v>20</v>
      </c>
      <c r="N5" s="25" t="s">
        <v>29</v>
      </c>
      <c r="O5" s="25" t="s">
        <v>70</v>
      </c>
      <c r="P5" s="25" t="s">
        <v>209</v>
      </c>
      <c r="Q5" s="25" t="s">
        <v>65</v>
      </c>
      <c r="R5" s="25" t="s">
        <v>66</v>
      </c>
      <c r="S5" s="25" t="s">
        <v>67</v>
      </c>
      <c r="T5" s="25" t="s">
        <v>208</v>
      </c>
      <c r="U5" s="186"/>
      <c r="V5" s="186"/>
      <c r="W5" s="186"/>
      <c r="X5" s="186"/>
      <c r="Y5" s="186"/>
    </row>
    <row r="6" spans="1:30" s="7" customFormat="1">
      <c r="A6" s="164"/>
      <c r="B6" s="165"/>
      <c r="C6" s="164"/>
      <c r="D6" s="166" t="s">
        <v>21</v>
      </c>
      <c r="E6" s="164"/>
      <c r="F6" s="164"/>
      <c r="G6" s="164"/>
      <c r="H6" s="167"/>
      <c r="I6" s="167"/>
      <c r="J6" s="167"/>
      <c r="K6" s="167"/>
      <c r="L6" s="167"/>
      <c r="M6" s="167"/>
      <c r="N6" s="168"/>
      <c r="O6" s="168"/>
      <c r="P6" s="168"/>
      <c r="Q6" s="168"/>
      <c r="R6" s="168"/>
      <c r="S6" s="168"/>
      <c r="T6" s="169"/>
      <c r="U6" s="186"/>
      <c r="V6" s="186"/>
      <c r="W6" s="186"/>
      <c r="X6" s="186"/>
      <c r="Y6" s="186"/>
    </row>
    <row r="7" spans="1:30" s="7" customFormat="1" ht="37.5">
      <c r="A7" s="41"/>
      <c r="B7" s="12"/>
      <c r="C7" s="159"/>
      <c r="D7" s="14" t="s">
        <v>57</v>
      </c>
      <c r="E7" s="12" t="s">
        <v>31</v>
      </c>
      <c r="F7" s="12">
        <v>10</v>
      </c>
      <c r="G7" s="12">
        <v>10</v>
      </c>
      <c r="H7" s="151" t="s">
        <v>204</v>
      </c>
      <c r="I7" s="143" t="str">
        <f>IFERROR(H7*0.96,"X-4%")</f>
        <v>X-4%</v>
      </c>
      <c r="J7" s="143" t="str">
        <f>IFERROR(H7*0.97,"X-3%")</f>
        <v>X-3%</v>
      </c>
      <c r="K7" s="143" t="str">
        <f>IFERROR(H7*0.98,"X-2%")</f>
        <v>X-2%</v>
      </c>
      <c r="L7" s="143" t="str">
        <f>IFERROR(H7*0.99,"X-1%")</f>
        <v>X-1%</v>
      </c>
      <c r="M7" s="143" t="str">
        <f>IFERROR(H7,"X")</f>
        <v>X</v>
      </c>
      <c r="N7" s="159" t="s">
        <v>237</v>
      </c>
      <c r="O7" s="196"/>
      <c r="P7" s="197"/>
      <c r="Q7" s="196"/>
      <c r="R7" s="197"/>
      <c r="S7" s="196"/>
      <c r="T7" s="198"/>
      <c r="U7" s="186"/>
      <c r="V7" s="186"/>
      <c r="W7" s="186"/>
      <c r="X7" s="186"/>
      <c r="Y7" s="186"/>
    </row>
    <row r="8" spans="1:30" s="7" customFormat="1" ht="37.5">
      <c r="A8" s="41"/>
      <c r="B8" s="12"/>
      <c r="C8" s="159"/>
      <c r="D8" s="14" t="s">
        <v>58</v>
      </c>
      <c r="E8" s="12" t="s">
        <v>59</v>
      </c>
      <c r="F8" s="12">
        <v>5</v>
      </c>
      <c r="G8" s="12">
        <v>5</v>
      </c>
      <c r="H8" s="152" t="s">
        <v>60</v>
      </c>
      <c r="I8" s="221" t="s">
        <v>212</v>
      </c>
      <c r="J8" s="221" t="s">
        <v>213</v>
      </c>
      <c r="K8" s="221" t="s">
        <v>214</v>
      </c>
      <c r="L8" s="221" t="s">
        <v>215</v>
      </c>
      <c r="M8" s="221" t="s">
        <v>60</v>
      </c>
      <c r="N8" s="159" t="s">
        <v>237</v>
      </c>
      <c r="O8" s="196"/>
      <c r="P8" s="197"/>
      <c r="Q8" s="197"/>
      <c r="R8" s="196"/>
      <c r="S8" s="197"/>
      <c r="T8" s="198"/>
      <c r="U8" s="186"/>
      <c r="V8" s="186"/>
      <c r="W8" s="186"/>
      <c r="X8" s="186"/>
      <c r="Y8" s="186"/>
    </row>
    <row r="9" spans="1:30" s="7" customFormat="1" ht="40.5" customHeight="1">
      <c r="A9" s="41"/>
      <c r="B9" s="12"/>
      <c r="C9" s="159"/>
      <c r="D9" s="150" t="s">
        <v>205</v>
      </c>
      <c r="E9" s="12"/>
      <c r="F9" s="12"/>
      <c r="G9" s="12"/>
      <c r="H9" s="213"/>
      <c r="I9" s="144"/>
      <c r="J9" s="144"/>
      <c r="K9" s="144"/>
      <c r="L9" s="144"/>
      <c r="M9" s="144"/>
      <c r="N9" s="159" t="s">
        <v>237</v>
      </c>
      <c r="O9" s="196"/>
      <c r="P9" s="197"/>
      <c r="Q9" s="197"/>
      <c r="R9" s="196"/>
      <c r="S9" s="197"/>
      <c r="T9" s="199"/>
      <c r="U9" s="187"/>
      <c r="V9" s="187"/>
      <c r="W9" s="186"/>
      <c r="X9" s="186"/>
      <c r="Y9" s="186"/>
    </row>
    <row r="10" spans="1:30" s="7" customFormat="1">
      <c r="A10" s="41"/>
      <c r="B10" s="12"/>
      <c r="C10" s="159"/>
      <c r="D10" s="12" t="str">
        <f>IF(D9="จำนวนคดี
(ค่าเป้าหมาย B+10%)","จำนวนคดี","")</f>
        <v>จำนวนคดี</v>
      </c>
      <c r="E10" s="12" t="str">
        <f>IF(D10="จำนวนคดี","คดี","")</f>
        <v>คดี</v>
      </c>
      <c r="F10" s="44">
        <f>IF(D10="จำนวนคดี",5,"")</f>
        <v>5</v>
      </c>
      <c r="G10" s="44">
        <f>IF(D10="จำนวนคดี",5,"")</f>
        <v>5</v>
      </c>
      <c r="H10" s="152" t="s">
        <v>216</v>
      </c>
      <c r="I10" s="221" t="s">
        <v>217</v>
      </c>
      <c r="J10" s="221" t="s">
        <v>218</v>
      </c>
      <c r="K10" s="221" t="s">
        <v>219</v>
      </c>
      <c r="L10" s="221" t="s">
        <v>220</v>
      </c>
      <c r="M10" s="221" t="s">
        <v>216</v>
      </c>
      <c r="N10" s="159" t="s">
        <v>237</v>
      </c>
      <c r="O10" s="196"/>
      <c r="P10" s="197"/>
      <c r="Q10" s="197"/>
      <c r="R10" s="196"/>
      <c r="S10" s="197"/>
      <c r="T10" s="198"/>
      <c r="U10" s="186"/>
      <c r="V10" s="186"/>
      <c r="W10" s="186"/>
      <c r="X10" s="186"/>
      <c r="Y10" s="186"/>
    </row>
    <row r="11" spans="1:30" s="7" customFormat="1">
      <c r="A11" s="41"/>
      <c r="B11" s="12"/>
      <c r="C11" s="159"/>
      <c r="D11" s="12" t="str">
        <f>IF(D9="จำนวนคดีคุณภาพ
(ค่าเป้าหมาย C)","จำนวนคดีคุณภาพ","")</f>
        <v/>
      </c>
      <c r="E11" s="12" t="str">
        <f>IF(D11="จำนวนคดีคุณภาพ","คดี","")</f>
        <v/>
      </c>
      <c r="F11" s="44" t="str">
        <f>IF(D11="จำนวนคดีคุณภาพ",5,"")</f>
        <v/>
      </c>
      <c r="G11" s="44" t="str">
        <f>IF(D11="จำนวนคดีคุณภาพ",5,"")</f>
        <v/>
      </c>
      <c r="H11" s="152" t="s">
        <v>204</v>
      </c>
      <c r="I11" s="144"/>
      <c r="J11" s="144"/>
      <c r="K11" s="144"/>
      <c r="L11" s="144"/>
      <c r="M11" s="144" t="str">
        <f>IF(D11="จำนวนคดีคุณภาพ",H11,"")</f>
        <v/>
      </c>
      <c r="N11" s="159" t="s">
        <v>237</v>
      </c>
      <c r="O11" s="196"/>
      <c r="P11" s="197"/>
      <c r="Q11" s="197"/>
      <c r="R11" s="196"/>
      <c r="S11" s="197"/>
      <c r="T11" s="198"/>
      <c r="U11" s="186"/>
      <c r="V11" s="186"/>
      <c r="W11" s="186"/>
      <c r="X11" s="186"/>
      <c r="Y11" s="186"/>
    </row>
    <row r="12" spans="1:30" s="7" customFormat="1" ht="56.25">
      <c r="A12" s="41"/>
      <c r="B12" s="12"/>
      <c r="C12" s="159"/>
      <c r="D12" s="14" t="s">
        <v>135</v>
      </c>
      <c r="E12" s="12" t="s">
        <v>9</v>
      </c>
      <c r="F12" s="44">
        <v>5</v>
      </c>
      <c r="G12" s="12">
        <v>5</v>
      </c>
      <c r="H12" s="36" t="s">
        <v>144</v>
      </c>
      <c r="I12" s="36" t="s">
        <v>35</v>
      </c>
      <c r="J12" s="36" t="s">
        <v>142</v>
      </c>
      <c r="K12" s="36" t="s">
        <v>143</v>
      </c>
      <c r="L12" s="36" t="s">
        <v>61</v>
      </c>
      <c r="M12" s="36" t="s">
        <v>144</v>
      </c>
      <c r="N12" s="159" t="s">
        <v>237</v>
      </c>
      <c r="O12" s="197"/>
      <c r="P12" s="197"/>
      <c r="Q12" s="197"/>
      <c r="R12" s="196"/>
      <c r="S12" s="197"/>
      <c r="T12" s="198"/>
      <c r="U12" s="186"/>
      <c r="V12" s="186"/>
      <c r="W12" s="186"/>
      <c r="X12" s="186"/>
      <c r="Y12" s="186"/>
    </row>
    <row r="13" spans="1:30" s="7" customFormat="1" ht="37.5">
      <c r="A13" s="41"/>
      <c r="B13" s="12"/>
      <c r="C13" s="159"/>
      <c r="D13" s="14" t="s">
        <v>136</v>
      </c>
      <c r="E13" s="12" t="s">
        <v>152</v>
      </c>
      <c r="F13" s="12">
        <v>5</v>
      </c>
      <c r="G13" s="44">
        <v>5</v>
      </c>
      <c r="H13" s="153" t="s">
        <v>145</v>
      </c>
      <c r="I13" s="153" t="s">
        <v>204</v>
      </c>
      <c r="J13" s="153" t="s">
        <v>221</v>
      </c>
      <c r="K13" s="153" t="s">
        <v>222</v>
      </c>
      <c r="L13" s="153" t="s">
        <v>223</v>
      </c>
      <c r="M13" s="153" t="s">
        <v>145</v>
      </c>
      <c r="N13" s="159" t="s">
        <v>237</v>
      </c>
      <c r="O13" s="197"/>
      <c r="P13" s="197"/>
      <c r="Q13" s="197"/>
      <c r="R13" s="196"/>
      <c r="S13" s="197"/>
      <c r="T13" s="198"/>
      <c r="U13" s="186"/>
      <c r="V13" s="186"/>
      <c r="W13" s="186"/>
      <c r="X13" s="186"/>
      <c r="Y13" s="186"/>
    </row>
    <row r="14" spans="1:30" s="7" customFormat="1" ht="90" customHeight="1">
      <c r="A14" s="246"/>
      <c r="B14" s="248"/>
      <c r="C14" s="250"/>
      <c r="D14" s="233" t="s">
        <v>153</v>
      </c>
      <c r="E14" s="223" t="s">
        <v>8</v>
      </c>
      <c r="F14" s="244">
        <v>10</v>
      </c>
      <c r="G14" s="244">
        <v>10</v>
      </c>
      <c r="H14" s="225">
        <f t="shared" ref="H14" si="0">M14</f>
        <v>100</v>
      </c>
      <c r="I14" s="227">
        <v>60</v>
      </c>
      <c r="J14" s="227">
        <v>70</v>
      </c>
      <c r="K14" s="227">
        <v>80</v>
      </c>
      <c r="L14" s="227">
        <v>90</v>
      </c>
      <c r="M14" s="228">
        <v>100</v>
      </c>
      <c r="N14" s="159" t="s">
        <v>237</v>
      </c>
      <c r="O14" s="229"/>
      <c r="P14" s="229"/>
      <c r="Q14" s="159"/>
      <c r="R14" s="229"/>
      <c r="S14" s="229"/>
      <c r="T14" s="230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</row>
    <row r="15" spans="1:30" s="7" customFormat="1">
      <c r="A15" s="247"/>
      <c r="B15" s="249"/>
      <c r="C15" s="251"/>
      <c r="D15" s="234"/>
      <c r="E15" s="223" t="s">
        <v>9</v>
      </c>
      <c r="F15" s="245"/>
      <c r="G15" s="245"/>
      <c r="H15" s="224" t="s">
        <v>186</v>
      </c>
      <c r="I15" s="225" t="s">
        <v>187</v>
      </c>
      <c r="J15" s="226" t="s">
        <v>188</v>
      </c>
      <c r="K15" s="226" t="s">
        <v>189</v>
      </c>
      <c r="L15" s="226" t="s">
        <v>190</v>
      </c>
      <c r="M15" s="226" t="s">
        <v>186</v>
      </c>
      <c r="N15" s="159" t="s">
        <v>237</v>
      </c>
      <c r="O15" s="229"/>
      <c r="P15" s="229"/>
      <c r="Q15" s="159"/>
      <c r="R15" s="229"/>
      <c r="S15" s="229"/>
      <c r="T15" s="230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</row>
    <row r="16" spans="1:30" s="7" customFormat="1">
      <c r="A16" s="170"/>
      <c r="B16" s="164"/>
      <c r="C16" s="164"/>
      <c r="D16" s="166" t="s">
        <v>5</v>
      </c>
      <c r="E16" s="164"/>
      <c r="F16" s="164"/>
      <c r="G16" s="164"/>
      <c r="H16" s="167"/>
      <c r="I16" s="167"/>
      <c r="J16" s="167"/>
      <c r="K16" s="167"/>
      <c r="L16" s="167"/>
      <c r="M16" s="167"/>
      <c r="N16" s="200"/>
      <c r="O16" s="200"/>
      <c r="P16" s="200"/>
      <c r="Q16" s="200"/>
      <c r="R16" s="200"/>
      <c r="S16" s="200"/>
      <c r="T16" s="204"/>
      <c r="U16" s="186"/>
      <c r="V16" s="186"/>
      <c r="W16" s="186"/>
      <c r="X16" s="186"/>
      <c r="Y16" s="186"/>
    </row>
    <row r="17" spans="1:25" s="26" customFormat="1" ht="56.25">
      <c r="A17" s="158"/>
      <c r="B17" s="157"/>
      <c r="C17" s="159"/>
      <c r="D17" s="13" t="s">
        <v>175</v>
      </c>
      <c r="E17" s="15" t="s">
        <v>9</v>
      </c>
      <c r="F17" s="43">
        <v>10</v>
      </c>
      <c r="G17" s="15">
        <v>0</v>
      </c>
      <c r="H17" s="16" t="str">
        <f>M17</f>
        <v>จัดทำแผน</v>
      </c>
      <c r="I17" s="35" t="s">
        <v>62</v>
      </c>
      <c r="J17" s="35" t="s">
        <v>7</v>
      </c>
      <c r="K17" s="35" t="s">
        <v>63</v>
      </c>
      <c r="L17" s="35" t="s">
        <v>7</v>
      </c>
      <c r="M17" s="35" t="s">
        <v>35</v>
      </c>
      <c r="N17" s="159" t="s">
        <v>237</v>
      </c>
      <c r="O17" s="197"/>
      <c r="P17" s="197"/>
      <c r="Q17" s="196"/>
      <c r="R17" s="197"/>
      <c r="S17" s="197"/>
      <c r="T17" s="201"/>
      <c r="U17" s="188"/>
      <c r="V17" s="188"/>
      <c r="W17" s="188"/>
      <c r="X17" s="188"/>
      <c r="Y17" s="188"/>
    </row>
    <row r="18" spans="1:25" s="26" customFormat="1" ht="112.5">
      <c r="A18" s="158"/>
      <c r="B18" s="157"/>
      <c r="C18" s="159"/>
      <c r="D18" s="13" t="s">
        <v>71</v>
      </c>
      <c r="E18" s="15" t="s">
        <v>154</v>
      </c>
      <c r="F18" s="15">
        <v>0</v>
      </c>
      <c r="G18" s="43">
        <v>10</v>
      </c>
      <c r="H18" s="36" t="s">
        <v>156</v>
      </c>
      <c r="I18" s="35" t="s">
        <v>7</v>
      </c>
      <c r="J18" s="35" t="s">
        <v>155</v>
      </c>
      <c r="K18" s="35" t="s">
        <v>157</v>
      </c>
      <c r="L18" s="35" t="s">
        <v>158</v>
      </c>
      <c r="M18" s="36" t="s">
        <v>156</v>
      </c>
      <c r="N18" s="159" t="s">
        <v>237</v>
      </c>
      <c r="O18" s="197"/>
      <c r="P18" s="197"/>
      <c r="Q18" s="196"/>
      <c r="R18" s="197"/>
      <c r="S18" s="197"/>
      <c r="T18" s="201"/>
      <c r="U18" s="188"/>
      <c r="V18" s="188"/>
      <c r="W18" s="188"/>
      <c r="X18" s="188"/>
      <c r="Y18" s="188"/>
    </row>
    <row r="19" spans="1:25" s="27" customFormat="1" ht="56.25">
      <c r="A19" s="158"/>
      <c r="B19" s="157"/>
      <c r="C19" s="159"/>
      <c r="D19" s="13" t="s">
        <v>34</v>
      </c>
      <c r="E19" s="15" t="s">
        <v>8</v>
      </c>
      <c r="F19" s="15">
        <v>5</v>
      </c>
      <c r="G19" s="15">
        <v>5</v>
      </c>
      <c r="H19" s="16">
        <f>M19</f>
        <v>85</v>
      </c>
      <c r="I19" s="17">
        <v>65</v>
      </c>
      <c r="J19" s="17">
        <v>70</v>
      </c>
      <c r="K19" s="17">
        <v>75</v>
      </c>
      <c r="L19" s="17">
        <v>80</v>
      </c>
      <c r="M19" s="16">
        <v>85</v>
      </c>
      <c r="N19" s="159" t="s">
        <v>237</v>
      </c>
      <c r="O19" s="202"/>
      <c r="P19" s="196"/>
      <c r="Q19" s="196"/>
      <c r="R19" s="196"/>
      <c r="S19" s="202"/>
      <c r="T19" s="201"/>
      <c r="U19" s="189"/>
      <c r="V19" s="189"/>
      <c r="W19" s="189"/>
      <c r="X19" s="189"/>
      <c r="Y19" s="189"/>
    </row>
    <row r="20" spans="1:25" s="28" customFormat="1">
      <c r="A20" s="171"/>
      <c r="B20" s="171"/>
      <c r="C20" s="171"/>
      <c r="D20" s="172" t="s">
        <v>22</v>
      </c>
      <c r="E20" s="171"/>
      <c r="F20" s="171"/>
      <c r="G20" s="171"/>
      <c r="H20" s="173"/>
      <c r="I20" s="173"/>
      <c r="J20" s="173"/>
      <c r="K20" s="173"/>
      <c r="L20" s="173"/>
      <c r="M20" s="173"/>
      <c r="N20" s="203"/>
      <c r="O20" s="203"/>
      <c r="P20" s="203"/>
      <c r="Q20" s="203"/>
      <c r="R20" s="203"/>
      <c r="S20" s="203"/>
      <c r="T20" s="204"/>
      <c r="U20" s="190"/>
      <c r="V20" s="190"/>
      <c r="W20" s="190"/>
      <c r="X20" s="190"/>
      <c r="Y20" s="190"/>
    </row>
    <row r="21" spans="1:25" s="29" customFormat="1" ht="37.5">
      <c r="A21" s="156"/>
      <c r="B21" s="12"/>
      <c r="C21" s="159"/>
      <c r="D21" s="13" t="s">
        <v>36</v>
      </c>
      <c r="E21" s="12" t="s">
        <v>8</v>
      </c>
      <c r="F21" s="15">
        <f>IF($D$28="ไม่มีการดำเนินการด้านประสิทธิภาพการเบิกจ่าย",6.25,5)</f>
        <v>5</v>
      </c>
      <c r="G21" s="15">
        <f>IF($D$28="ไม่มีการดำเนินการด้านประสิทธิภาพการเบิกจ่าย",6.25,5)</f>
        <v>5</v>
      </c>
      <c r="H21" s="16">
        <f>M21</f>
        <v>90</v>
      </c>
      <c r="I21" s="17">
        <v>70</v>
      </c>
      <c r="J21" s="17">
        <v>75</v>
      </c>
      <c r="K21" s="17">
        <v>80</v>
      </c>
      <c r="L21" s="17">
        <v>85</v>
      </c>
      <c r="M21" s="17">
        <v>90</v>
      </c>
      <c r="N21" s="159" t="s">
        <v>237</v>
      </c>
      <c r="O21" s="202"/>
      <c r="P21" s="196"/>
      <c r="Q21" s="205"/>
      <c r="R21" s="202"/>
      <c r="S21" s="202"/>
      <c r="T21" s="201"/>
      <c r="U21" s="191"/>
      <c r="V21" s="191"/>
      <c r="W21" s="191"/>
      <c r="X21" s="191"/>
      <c r="Y21" s="191"/>
    </row>
    <row r="22" spans="1:25" s="27" customFormat="1" ht="63" customHeight="1">
      <c r="A22" s="158"/>
      <c r="B22" s="157"/>
      <c r="C22" s="159"/>
      <c r="D22" s="13" t="s">
        <v>72</v>
      </c>
      <c r="E22" s="12" t="s">
        <v>9</v>
      </c>
      <c r="F22" s="43">
        <f>IF($D$28="ไม่มีการดำเนินการด้านประสิทธิภาพการเบิกจ่าย",6.25,5)</f>
        <v>5</v>
      </c>
      <c r="G22" s="12">
        <v>0</v>
      </c>
      <c r="H22" s="36" t="str">
        <f>M22</f>
        <v>วิเคราะห์ ERM1</v>
      </c>
      <c r="I22" s="35" t="s">
        <v>7</v>
      </c>
      <c r="J22" s="35" t="s">
        <v>7</v>
      </c>
      <c r="K22" s="35" t="s">
        <v>7</v>
      </c>
      <c r="L22" s="35" t="s">
        <v>7</v>
      </c>
      <c r="M22" s="36" t="s">
        <v>38</v>
      </c>
      <c r="N22" s="159" t="s">
        <v>237</v>
      </c>
      <c r="O22" s="202"/>
      <c r="P22" s="196"/>
      <c r="Q22" s="196"/>
      <c r="R22" s="196"/>
      <c r="S22" s="202"/>
      <c r="T22" s="201"/>
      <c r="U22" s="189"/>
      <c r="V22" s="189"/>
      <c r="W22" s="189"/>
      <c r="X22" s="189"/>
      <c r="Y22" s="189"/>
    </row>
    <row r="23" spans="1:25" s="27" customFormat="1" ht="75">
      <c r="A23" s="158"/>
      <c r="B23" s="157"/>
      <c r="C23" s="159"/>
      <c r="D23" s="13" t="s">
        <v>69</v>
      </c>
      <c r="E23" s="12" t="s">
        <v>9</v>
      </c>
      <c r="F23" s="12">
        <v>0</v>
      </c>
      <c r="G23" s="43">
        <f>IF($D$28="ไม่มีการดำเนินการด้านประสิทธิภาพการเบิกจ่าย",6.25,5)</f>
        <v>5</v>
      </c>
      <c r="H23" s="36" t="str">
        <f>M23</f>
        <v>แผนเสี่ยงสำเร็จ  รายงานPMครบ ERM3ครบ แผนยุทธสำเร็จ</v>
      </c>
      <c r="I23" s="35" t="s">
        <v>159</v>
      </c>
      <c r="J23" s="35" t="s">
        <v>7</v>
      </c>
      <c r="K23" s="36" t="s">
        <v>40</v>
      </c>
      <c r="L23" s="36" t="s">
        <v>53</v>
      </c>
      <c r="M23" s="36" t="s">
        <v>39</v>
      </c>
      <c r="N23" s="159" t="s">
        <v>237</v>
      </c>
      <c r="O23" s="202"/>
      <c r="P23" s="196"/>
      <c r="Q23" s="196"/>
      <c r="R23" s="196"/>
      <c r="S23" s="202"/>
      <c r="T23" s="201"/>
      <c r="U23" s="189"/>
      <c r="V23" s="189"/>
      <c r="W23" s="189"/>
      <c r="X23" s="189"/>
      <c r="Y23" s="189"/>
    </row>
    <row r="24" spans="1:25" s="27" customFormat="1" ht="112.5">
      <c r="A24" s="158"/>
      <c r="B24" s="157"/>
      <c r="C24" s="159"/>
      <c r="D24" s="13" t="s">
        <v>176</v>
      </c>
      <c r="E24" s="12" t="s">
        <v>9</v>
      </c>
      <c r="F24" s="43">
        <f>IF($D$28="ไม่มีการดำเนินการด้านประสิทธิภาพการเบิกจ่าย",6.25,5)</f>
        <v>5</v>
      </c>
      <c r="G24" s="12">
        <v>0</v>
      </c>
      <c r="H24" s="15" t="s">
        <v>161</v>
      </c>
      <c r="I24" s="36" t="s">
        <v>37</v>
      </c>
      <c r="J24" s="35" t="s">
        <v>7</v>
      </c>
      <c r="K24" s="35" t="s">
        <v>160</v>
      </c>
      <c r="L24" s="35" t="s">
        <v>164</v>
      </c>
      <c r="M24" s="15" t="s">
        <v>161</v>
      </c>
      <c r="N24" s="159" t="s">
        <v>237</v>
      </c>
      <c r="O24" s="202"/>
      <c r="P24" s="196"/>
      <c r="Q24" s="196"/>
      <c r="R24" s="196"/>
      <c r="S24" s="196"/>
      <c r="T24" s="201"/>
      <c r="U24" s="189"/>
      <c r="V24" s="189"/>
      <c r="W24" s="189"/>
      <c r="X24" s="189"/>
      <c r="Y24" s="189"/>
    </row>
    <row r="25" spans="1:25" s="27" customFormat="1" ht="112.5">
      <c r="A25" s="158"/>
      <c r="B25" s="157"/>
      <c r="C25" s="159"/>
      <c r="D25" s="13" t="s">
        <v>177</v>
      </c>
      <c r="E25" s="12" t="s">
        <v>9</v>
      </c>
      <c r="F25" s="12">
        <v>0</v>
      </c>
      <c r="G25" s="43">
        <f>IF($D$28="ไม่มีการดำเนินการด้านประสิทธิภาพการเบิกจ่าย",6.25,5)</f>
        <v>5</v>
      </c>
      <c r="H25" s="36" t="str">
        <f>M25</f>
        <v xml:space="preserve">สรุปผลการดำเนินการ </v>
      </c>
      <c r="I25" s="36" t="s">
        <v>162</v>
      </c>
      <c r="J25" s="35" t="s">
        <v>7</v>
      </c>
      <c r="K25" s="35" t="s">
        <v>163</v>
      </c>
      <c r="L25" s="35" t="s">
        <v>7</v>
      </c>
      <c r="M25" s="15" t="s">
        <v>41</v>
      </c>
      <c r="N25" s="159" t="s">
        <v>237</v>
      </c>
      <c r="O25" s="202"/>
      <c r="P25" s="196"/>
      <c r="Q25" s="197"/>
      <c r="R25" s="197"/>
      <c r="S25" s="202"/>
      <c r="T25" s="201"/>
      <c r="U25" s="189"/>
      <c r="V25" s="189"/>
      <c r="W25" s="189"/>
      <c r="X25" s="189"/>
      <c r="Y25" s="189"/>
    </row>
    <row r="26" spans="1:25" s="27" customFormat="1" ht="112.5">
      <c r="A26" s="158"/>
      <c r="B26" s="157"/>
      <c r="C26" s="159"/>
      <c r="D26" s="13" t="s">
        <v>165</v>
      </c>
      <c r="E26" s="12" t="s">
        <v>9</v>
      </c>
      <c r="F26" s="43">
        <f>IF($D$28="ไม่มีการดำเนินการด้านประสิทธิภาพการเบิกจ่าย",6.25,5)</f>
        <v>5</v>
      </c>
      <c r="G26" s="12">
        <v>0</v>
      </c>
      <c r="H26" s="36" t="s">
        <v>181</v>
      </c>
      <c r="I26" s="36" t="s">
        <v>182</v>
      </c>
      <c r="J26" s="35" t="s">
        <v>164</v>
      </c>
      <c r="K26" s="36" t="s">
        <v>183</v>
      </c>
      <c r="L26" s="35" t="s">
        <v>164</v>
      </c>
      <c r="M26" s="36" t="s">
        <v>181</v>
      </c>
      <c r="N26" s="159" t="s">
        <v>237</v>
      </c>
      <c r="O26" s="202"/>
      <c r="P26" s="196"/>
      <c r="Q26" s="197"/>
      <c r="R26" s="197"/>
      <c r="S26" s="202"/>
      <c r="T26" s="201"/>
      <c r="U26" s="189"/>
      <c r="V26" s="189"/>
      <c r="W26" s="189"/>
      <c r="X26" s="189"/>
      <c r="Y26" s="189"/>
    </row>
    <row r="27" spans="1:25" s="27" customFormat="1" ht="112.5">
      <c r="A27" s="158"/>
      <c r="B27" s="157"/>
      <c r="C27" s="159"/>
      <c r="D27" s="13" t="s">
        <v>166</v>
      </c>
      <c r="E27" s="12" t="s">
        <v>9</v>
      </c>
      <c r="F27" s="12">
        <v>0</v>
      </c>
      <c r="G27" s="43">
        <f>IF($D$28="ไม่มีการดำเนินการด้านประสิทธิภาพการเบิกจ่าย",6.25,5)</f>
        <v>5</v>
      </c>
      <c r="H27" s="36" t="s">
        <v>178</v>
      </c>
      <c r="I27" s="36" t="s">
        <v>179</v>
      </c>
      <c r="J27" s="35" t="s">
        <v>164</v>
      </c>
      <c r="K27" s="36" t="s">
        <v>180</v>
      </c>
      <c r="L27" s="35" t="s">
        <v>164</v>
      </c>
      <c r="M27" s="36" t="s">
        <v>178</v>
      </c>
      <c r="N27" s="159" t="s">
        <v>237</v>
      </c>
      <c r="O27" s="202"/>
      <c r="P27" s="196"/>
      <c r="Q27" s="197"/>
      <c r="R27" s="197"/>
      <c r="S27" s="202"/>
      <c r="T27" s="201"/>
      <c r="U27" s="189"/>
      <c r="V27" s="189"/>
      <c r="W27" s="189"/>
      <c r="X27" s="189"/>
      <c r="Y27" s="189"/>
    </row>
    <row r="28" spans="1:25" s="27" customFormat="1" ht="93.75">
      <c r="A28" s="158"/>
      <c r="B28" s="157"/>
      <c r="C28" s="159"/>
      <c r="D28" s="215" t="s">
        <v>200</v>
      </c>
      <c r="E28" s="12"/>
      <c r="F28" s="12"/>
      <c r="G28" s="12"/>
      <c r="H28" s="36"/>
      <c r="I28" s="212"/>
      <c r="J28" s="35"/>
      <c r="K28" s="36"/>
      <c r="L28" s="35"/>
      <c r="M28" s="36"/>
      <c r="N28" s="159" t="s">
        <v>237</v>
      </c>
      <c r="O28" s="202"/>
      <c r="P28" s="196"/>
      <c r="Q28" s="197"/>
      <c r="R28" s="197"/>
      <c r="S28" s="202"/>
      <c r="T28" s="201"/>
      <c r="U28" s="189"/>
      <c r="V28" s="189"/>
      <c r="W28" s="189"/>
      <c r="X28" s="189"/>
      <c r="Y28" s="189"/>
    </row>
    <row r="29" spans="1:25" s="27" customFormat="1" ht="112.5">
      <c r="A29" s="158"/>
      <c r="B29" s="157"/>
      <c r="C29" s="159"/>
      <c r="D29" s="13" t="str">
        <f>IF($D$28="ร้อยละของประสิทธิภาพของการเบิกจ่ายตามแผนงาน/โครงการ (งบลงทุนทั้งในและนอกงบประมาณ)","ระดับความสำเร็จของการเร่งรัดการดำเนินงานของแผนงาน/โครงการ (งบลงทุนทั้งในและนอกงบประมาณ) (ประเมิน 6 เดือนแรก)","")</f>
        <v>ระดับความสำเร็จของการเร่งรัดการดำเนินงานของแผนงาน/โครงการ (งบลงทุนทั้งในและนอกงบประมาณ) (ประเมิน 6 เดือนแรก)</v>
      </c>
      <c r="E29" s="12" t="s">
        <v>9</v>
      </c>
      <c r="F29" s="44">
        <f>IF($D$28="ร้อยละของประสิทธิภาพของการเบิกจ่ายตามแผนงาน/โครงการ (งบลงทุนทั้งในและนอกงบประมาณ)",5,"")</f>
        <v>5</v>
      </c>
      <c r="G29" s="12">
        <v>0</v>
      </c>
      <c r="H29" s="36" t="s">
        <v>167</v>
      </c>
      <c r="I29" s="145" t="s">
        <v>168</v>
      </c>
      <c r="J29" s="35" t="s">
        <v>169</v>
      </c>
      <c r="K29" s="36" t="s">
        <v>170</v>
      </c>
      <c r="L29" s="35" t="s">
        <v>42</v>
      </c>
      <c r="M29" s="36" t="s">
        <v>167</v>
      </c>
      <c r="N29" s="159" t="s">
        <v>237</v>
      </c>
      <c r="O29" s="202"/>
      <c r="P29" s="196"/>
      <c r="Q29" s="197"/>
      <c r="R29" s="197"/>
      <c r="S29" s="202"/>
      <c r="T29" s="201"/>
      <c r="U29" s="189"/>
      <c r="V29" s="189"/>
      <c r="W29" s="189"/>
      <c r="X29" s="189"/>
      <c r="Y29" s="189"/>
    </row>
    <row r="30" spans="1:25" s="27" customFormat="1" ht="112.5">
      <c r="A30" s="158"/>
      <c r="B30" s="157"/>
      <c r="C30" s="159"/>
      <c r="D30" s="13" t="str">
        <f>IF($D$28="ร้อยละของประสิทธิภาพของการเบิกจ่ายตามแผนงาน/โครงการ (งบลงทุนทั้งในและนอกงบประมาณ)","ระดับความสำเร็จของการเร่งรัดการดำเนินงานของแผนงาน/โครงการ (งบลงทุนทั้งในและนอกงบประมาณ) (ประเมิน 6 เดือนหลัง)","")</f>
        <v>ระดับความสำเร็จของการเร่งรัดการดำเนินงานของแผนงาน/โครงการ (งบลงทุนทั้งในและนอกงบประมาณ) (ประเมิน 6 เดือนหลัง)</v>
      </c>
      <c r="E30" s="12" t="s">
        <v>8</v>
      </c>
      <c r="F30" s="12">
        <v>0</v>
      </c>
      <c r="G30" s="44">
        <f>IF($D$28="ร้อยละของประสิทธิภาพของการเบิกจ่ายตามแผนงาน/โครงการ (งบลงทุนทั้งในและนอกงบประมาณ)",5,"")</f>
        <v>5</v>
      </c>
      <c r="H30" s="132">
        <v>88</v>
      </c>
      <c r="I30" s="146">
        <v>76</v>
      </c>
      <c r="J30" s="133">
        <v>79</v>
      </c>
      <c r="K30" s="132">
        <v>82</v>
      </c>
      <c r="L30" s="133">
        <v>85</v>
      </c>
      <c r="M30" s="132">
        <v>88</v>
      </c>
      <c r="N30" s="159" t="s">
        <v>237</v>
      </c>
      <c r="O30" s="202"/>
      <c r="P30" s="196"/>
      <c r="Q30" s="197"/>
      <c r="R30" s="197"/>
      <c r="S30" s="202"/>
      <c r="T30" s="201"/>
      <c r="U30" s="189"/>
      <c r="V30" s="189"/>
      <c r="W30" s="189"/>
      <c r="X30" s="189"/>
      <c r="Y30" s="189"/>
    </row>
    <row r="31" spans="1:25" s="28" customFormat="1">
      <c r="A31" s="164"/>
      <c r="B31" s="164"/>
      <c r="C31" s="164"/>
      <c r="D31" s="166" t="s">
        <v>23</v>
      </c>
      <c r="E31" s="164"/>
      <c r="F31" s="164"/>
      <c r="G31" s="164"/>
      <c r="H31" s="167"/>
      <c r="I31" s="167"/>
      <c r="J31" s="167"/>
      <c r="K31" s="167"/>
      <c r="L31" s="167"/>
      <c r="M31" s="167"/>
      <c r="N31" s="200"/>
      <c r="O31" s="200"/>
      <c r="P31" s="200"/>
      <c r="Q31" s="200"/>
      <c r="R31" s="200"/>
      <c r="S31" s="200"/>
      <c r="T31" s="204"/>
      <c r="U31" s="190"/>
      <c r="V31" s="190"/>
      <c r="W31" s="190"/>
      <c r="X31" s="190"/>
      <c r="Y31" s="190"/>
    </row>
    <row r="32" spans="1:25" s="30" customFormat="1" ht="75">
      <c r="A32" s="156"/>
      <c r="B32" s="12"/>
      <c r="C32" s="161"/>
      <c r="D32" s="13" t="s">
        <v>44</v>
      </c>
      <c r="E32" s="15" t="s">
        <v>9</v>
      </c>
      <c r="F32" s="15">
        <v>5</v>
      </c>
      <c r="G32" s="15">
        <v>4</v>
      </c>
      <c r="H32" s="36" t="str">
        <f t="shared" ref="H32:H37" si="1">M32</f>
        <v xml:space="preserve">บุคลากรผ่านคะแนนร้อยละ 70 ไม่น้อยกว่าร้อยละ 60 </v>
      </c>
      <c r="I32" s="35" t="s">
        <v>47</v>
      </c>
      <c r="J32" s="35" t="s">
        <v>46</v>
      </c>
      <c r="K32" s="35" t="s">
        <v>48</v>
      </c>
      <c r="L32" s="35" t="s">
        <v>49</v>
      </c>
      <c r="M32" s="35" t="s">
        <v>50</v>
      </c>
      <c r="N32" s="159" t="s">
        <v>237</v>
      </c>
      <c r="O32" s="202"/>
      <c r="P32" s="196"/>
      <c r="Q32" s="196"/>
      <c r="R32" s="196"/>
      <c r="S32" s="196"/>
      <c r="T32" s="206"/>
      <c r="U32" s="192"/>
      <c r="V32" s="192"/>
      <c r="W32" s="192"/>
      <c r="X32" s="192"/>
      <c r="Y32" s="192"/>
    </row>
    <row r="33" spans="1:25" s="30" customFormat="1" ht="56.25">
      <c r="A33" s="156"/>
      <c r="B33" s="12"/>
      <c r="C33" s="160"/>
      <c r="D33" s="147" t="s">
        <v>64</v>
      </c>
      <c r="E33" s="148" t="s">
        <v>8</v>
      </c>
      <c r="F33" s="149">
        <v>7.5</v>
      </c>
      <c r="G33" s="149">
        <v>6</v>
      </c>
      <c r="H33" s="12">
        <f t="shared" si="1"/>
        <v>100</v>
      </c>
      <c r="I33" s="17">
        <v>96</v>
      </c>
      <c r="J33" s="17">
        <v>97</v>
      </c>
      <c r="K33" s="17">
        <v>98</v>
      </c>
      <c r="L33" s="17">
        <v>99</v>
      </c>
      <c r="M33" s="17">
        <v>100</v>
      </c>
      <c r="N33" s="159" t="s">
        <v>237</v>
      </c>
      <c r="O33" s="202"/>
      <c r="P33" s="197"/>
      <c r="Q33" s="196"/>
      <c r="R33" s="197"/>
      <c r="S33" s="197"/>
      <c r="T33" s="206"/>
      <c r="U33" s="192"/>
      <c r="V33" s="192"/>
      <c r="W33" s="192"/>
      <c r="X33" s="192"/>
      <c r="Y33" s="192"/>
    </row>
    <row r="34" spans="1:25" s="30" customFormat="1" ht="112.5">
      <c r="A34" s="156"/>
      <c r="B34" s="12"/>
      <c r="C34" s="160"/>
      <c r="D34" s="147" t="s">
        <v>242</v>
      </c>
      <c r="E34" s="148" t="s">
        <v>51</v>
      </c>
      <c r="F34" s="149">
        <v>7.5</v>
      </c>
      <c r="G34" s="149">
        <v>0</v>
      </c>
      <c r="H34" s="16">
        <f t="shared" si="1"/>
        <v>5</v>
      </c>
      <c r="I34" s="17">
        <v>1</v>
      </c>
      <c r="J34" s="17">
        <v>2</v>
      </c>
      <c r="K34" s="17">
        <v>3</v>
      </c>
      <c r="L34" s="17">
        <v>4</v>
      </c>
      <c r="M34" s="16">
        <v>5</v>
      </c>
      <c r="N34" s="159" t="s">
        <v>237</v>
      </c>
      <c r="O34" s="202"/>
      <c r="P34" s="197"/>
      <c r="Q34" s="196"/>
      <c r="R34" s="197"/>
      <c r="S34" s="197"/>
      <c r="T34" s="206"/>
      <c r="U34" s="192"/>
      <c r="V34" s="192"/>
      <c r="W34" s="192"/>
      <c r="X34" s="192"/>
      <c r="Y34" s="192"/>
    </row>
    <row r="35" spans="1:25" s="30" customFormat="1" ht="112.5">
      <c r="A35" s="156"/>
      <c r="B35" s="12"/>
      <c r="C35" s="160"/>
      <c r="D35" s="147" t="s">
        <v>241</v>
      </c>
      <c r="E35" s="148" t="s">
        <v>51</v>
      </c>
      <c r="F35" s="149">
        <v>0</v>
      </c>
      <c r="G35" s="149">
        <v>6</v>
      </c>
      <c r="H35" s="16">
        <f t="shared" si="1"/>
        <v>6</v>
      </c>
      <c r="I35" s="17">
        <v>2</v>
      </c>
      <c r="J35" s="17">
        <v>3</v>
      </c>
      <c r="K35" s="17">
        <v>4</v>
      </c>
      <c r="L35" s="17">
        <v>5</v>
      </c>
      <c r="M35" s="16">
        <v>6</v>
      </c>
      <c r="N35" s="159" t="s">
        <v>237</v>
      </c>
      <c r="O35" s="202"/>
      <c r="P35" s="197"/>
      <c r="Q35" s="196"/>
      <c r="R35" s="197"/>
      <c r="S35" s="197"/>
      <c r="T35" s="206"/>
      <c r="U35" s="192"/>
      <c r="V35" s="192"/>
      <c r="W35" s="192"/>
      <c r="X35" s="192"/>
      <c r="Y35" s="192"/>
    </row>
    <row r="36" spans="1:25" s="27" customFormat="1" ht="56.25">
      <c r="A36" s="158"/>
      <c r="B36" s="157"/>
      <c r="C36" s="160"/>
      <c r="D36" s="13" t="s">
        <v>45</v>
      </c>
      <c r="E36" s="15" t="s">
        <v>9</v>
      </c>
      <c r="F36" s="15">
        <v>0</v>
      </c>
      <c r="G36" s="43">
        <v>4</v>
      </c>
      <c r="H36" s="15" t="str">
        <f t="shared" si="1"/>
        <v>ส่งผลงาน และมีคะแนน 70 ขึ้นไป</v>
      </c>
      <c r="I36" s="15" t="s">
        <v>174</v>
      </c>
      <c r="J36" s="15" t="s">
        <v>171</v>
      </c>
      <c r="K36" s="15" t="s">
        <v>172</v>
      </c>
      <c r="L36" s="15" t="s">
        <v>173</v>
      </c>
      <c r="M36" s="15" t="s">
        <v>52</v>
      </c>
      <c r="N36" s="159" t="s">
        <v>237</v>
      </c>
      <c r="O36" s="197"/>
      <c r="P36" s="196"/>
      <c r="Q36" s="196"/>
      <c r="R36" s="196"/>
      <c r="S36" s="196"/>
      <c r="T36" s="201"/>
      <c r="U36" s="189"/>
      <c r="V36" s="189"/>
      <c r="W36" s="189"/>
      <c r="X36" s="189"/>
      <c r="Y36" s="189"/>
    </row>
    <row r="37" spans="1:25" s="27" customFormat="1" ht="168.75">
      <c r="A37" s="158"/>
      <c r="B37" s="157"/>
      <c r="C37" s="160"/>
      <c r="D37" s="14" t="s">
        <v>253</v>
      </c>
      <c r="E37" s="12" t="s">
        <v>9</v>
      </c>
      <c r="F37" s="12">
        <v>0</v>
      </c>
      <c r="G37" s="12">
        <v>0</v>
      </c>
      <c r="H37" s="232" t="str">
        <f t="shared" si="1"/>
        <v>รายงานผลการจัดกิจกรรมส่งสำนักบริหารทรัพยากรบุคคลภายในวันที่ 10 ของทุกเดือน</v>
      </c>
      <c r="I37" s="15" t="s">
        <v>238</v>
      </c>
      <c r="J37" s="15"/>
      <c r="K37" s="15" t="s">
        <v>239</v>
      </c>
      <c r="L37" s="15"/>
      <c r="M37" s="15" t="s">
        <v>240</v>
      </c>
      <c r="N37" s="159" t="s">
        <v>237</v>
      </c>
      <c r="O37" s="197"/>
      <c r="P37" s="196"/>
      <c r="Q37" s="196"/>
      <c r="R37" s="196"/>
      <c r="S37" s="196"/>
      <c r="T37" s="201"/>
      <c r="U37" s="189"/>
      <c r="V37" s="189"/>
      <c r="W37" s="189"/>
      <c r="X37" s="189"/>
      <c r="Y37" s="189"/>
    </row>
    <row r="38" spans="1:25" s="32" customFormat="1">
      <c r="A38" s="174"/>
      <c r="B38" s="174"/>
      <c r="C38" s="175"/>
      <c r="D38" s="176" t="s">
        <v>30</v>
      </c>
      <c r="E38" s="175"/>
      <c r="F38" s="177">
        <f>SUM(F7:F36)</f>
        <v>100</v>
      </c>
      <c r="G38" s="177">
        <f>SUM(G7:G36)</f>
        <v>100</v>
      </c>
      <c r="H38" s="178"/>
      <c r="I38" s="178"/>
      <c r="J38" s="178"/>
      <c r="K38" s="178"/>
      <c r="L38" s="178"/>
      <c r="M38" s="178"/>
      <c r="N38" s="175"/>
      <c r="O38" s="175"/>
      <c r="P38" s="175"/>
      <c r="Q38" s="175"/>
      <c r="R38" s="175"/>
      <c r="S38" s="175"/>
      <c r="T38" s="179"/>
      <c r="U38" s="193"/>
      <c r="V38" s="193"/>
      <c r="W38" s="193"/>
      <c r="X38" s="193"/>
      <c r="Y38" s="193"/>
    </row>
  </sheetData>
  <sheetProtection insertColumns="0" insertRows="0" deleteRows="0"/>
  <mergeCells count="12">
    <mergeCell ref="A1:S1"/>
    <mergeCell ref="A2:S2"/>
    <mergeCell ref="A4:B4"/>
    <mergeCell ref="I4:M4"/>
    <mergeCell ref="E3:L3"/>
    <mergeCell ref="N4:T4"/>
    <mergeCell ref="G14:G15"/>
    <mergeCell ref="A14:A15"/>
    <mergeCell ref="B14:B15"/>
    <mergeCell ref="C14:C15"/>
    <mergeCell ref="D14:D15"/>
    <mergeCell ref="F14:F15"/>
  </mergeCells>
  <dataValidations count="2">
    <dataValidation type="list" allowBlank="1" showInputMessage="1" showErrorMessage="1" sqref="D9">
      <formula1>Protect</formula1>
    </dataValidation>
    <dataValidation type="list" allowBlank="1" showInputMessage="1" showErrorMessage="1" sqref="D28">
      <formula1>efficien</formula1>
    </dataValidation>
  </dataValidations>
  <printOptions horizontalCentered="1"/>
  <pageMargins left="0.15748031496062992" right="0.15748031496062992" top="0.74803149606299213" bottom="0.35433070866141736" header="0.27559055118110237" footer="0.27559055118110237"/>
  <pageSetup paperSize="9" scale="75" fitToHeight="4" orientation="landscape" r:id="rId1"/>
  <headerFooter alignWithMargins="0">
    <oddFooter>&amp;L&amp;A&amp;C&amp;F&amp;R&amp;P / &amp;N</oddFooter>
  </headerFooter>
  <rowBreaks count="3" manualBreakCount="3">
    <brk id="15" max="16383" man="1"/>
    <brk id="24" max="16383" man="1"/>
    <brk id="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L7" sqref="L7"/>
    </sheetView>
  </sheetViews>
  <sheetFormatPr defaultColWidth="9" defaultRowHeight="18.75"/>
  <cols>
    <col min="1" max="1" width="7.375" style="21" customWidth="1"/>
    <col min="2" max="2" width="58.25" style="20" customWidth="1"/>
    <col min="3" max="3" width="8.875" style="21" customWidth="1"/>
    <col min="4" max="4" width="8.125" style="21" bestFit="1" customWidth="1"/>
    <col min="5" max="5" width="7.5" style="33" customWidth="1"/>
    <col min="6" max="10" width="7.5" style="33" bestFit="1" customWidth="1"/>
    <col min="11" max="12" width="7.5" style="33" customWidth="1"/>
    <col min="13" max="13" width="9" style="34" bestFit="1" customWidth="1"/>
    <col min="14" max="16384" width="9" style="20"/>
  </cols>
  <sheetData>
    <row r="1" spans="1:13" s="57" customFormat="1" ht="23.25">
      <c r="A1" s="259" t="s">
        <v>201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s="57" customFormat="1" ht="23.25">
      <c r="A2" s="259" t="s">
        <v>84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s="57" customFormat="1" ht="23.25">
      <c r="A3" s="260" t="s">
        <v>122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s="7" customFormat="1">
      <c r="A4" s="1" t="s">
        <v>1</v>
      </c>
      <c r="B4" s="1" t="s">
        <v>0</v>
      </c>
      <c r="C4" s="1" t="s">
        <v>2</v>
      </c>
      <c r="D4" s="1" t="s">
        <v>12</v>
      </c>
      <c r="E4" s="22" t="s">
        <v>4</v>
      </c>
      <c r="F4" s="254" t="s">
        <v>3</v>
      </c>
      <c r="G4" s="254"/>
      <c r="H4" s="254"/>
      <c r="I4" s="254"/>
      <c r="J4" s="254"/>
      <c r="K4" s="261" t="s">
        <v>123</v>
      </c>
      <c r="L4" s="262"/>
      <c r="M4" s="263"/>
    </row>
    <row r="5" spans="1:13" s="7" customFormat="1">
      <c r="A5" s="4" t="s">
        <v>11</v>
      </c>
      <c r="B5" s="4" t="s">
        <v>11</v>
      </c>
      <c r="C5" s="4"/>
      <c r="D5" s="4"/>
      <c r="E5" s="23"/>
      <c r="F5" s="24" t="s">
        <v>16</v>
      </c>
      <c r="G5" s="24" t="s">
        <v>17</v>
      </c>
      <c r="H5" s="24" t="s">
        <v>18</v>
      </c>
      <c r="I5" s="24" t="s">
        <v>19</v>
      </c>
      <c r="J5" s="24" t="s">
        <v>20</v>
      </c>
      <c r="K5" s="24" t="s">
        <v>130</v>
      </c>
      <c r="L5" s="24" t="s">
        <v>131</v>
      </c>
      <c r="M5" s="25" t="s">
        <v>132</v>
      </c>
    </row>
    <row r="6" spans="1:13">
      <c r="A6" s="53" t="s">
        <v>83</v>
      </c>
      <c r="B6" s="52"/>
      <c r="C6" s="52"/>
      <c r="D6" s="52"/>
      <c r="E6" s="51"/>
      <c r="F6" s="51"/>
      <c r="G6" s="51"/>
      <c r="H6" s="51"/>
      <c r="I6" s="51"/>
      <c r="J6" s="51"/>
      <c r="K6" s="51"/>
      <c r="L6" s="51"/>
      <c r="M6" s="51"/>
    </row>
    <row r="7" spans="1:13" s="30" customFormat="1">
      <c r="A7" s="15"/>
      <c r="B7" s="56"/>
      <c r="C7" s="55"/>
      <c r="D7" s="15"/>
      <c r="E7" s="16"/>
      <c r="F7" s="17"/>
      <c r="G7" s="17"/>
      <c r="H7" s="17"/>
      <c r="I7" s="17"/>
      <c r="J7" s="17"/>
      <c r="K7" s="17"/>
      <c r="L7" s="17"/>
      <c r="M7" s="15"/>
    </row>
    <row r="8" spans="1:13" s="30" customFormat="1">
      <c r="A8" s="15"/>
      <c r="B8" s="56"/>
      <c r="C8" s="55"/>
      <c r="D8" s="15"/>
      <c r="E8" s="16"/>
      <c r="F8" s="17"/>
      <c r="G8" s="17"/>
      <c r="H8" s="17"/>
      <c r="I8" s="17"/>
      <c r="J8" s="17"/>
      <c r="K8" s="17"/>
      <c r="L8" s="17"/>
      <c r="M8" s="15"/>
    </row>
    <row r="9" spans="1:13" s="30" customFormat="1">
      <c r="A9" s="15"/>
      <c r="B9" s="56"/>
      <c r="C9" s="55"/>
      <c r="D9" s="15"/>
      <c r="E9" s="16"/>
      <c r="F9" s="17"/>
      <c r="G9" s="17"/>
      <c r="H9" s="17"/>
      <c r="I9" s="17"/>
      <c r="J9" s="17"/>
      <c r="K9" s="17"/>
      <c r="L9" s="17"/>
      <c r="M9" s="15"/>
    </row>
    <row r="10" spans="1:13" s="30" customFormat="1">
      <c r="A10" s="15"/>
      <c r="B10" s="13"/>
      <c r="C10" s="15"/>
      <c r="D10" s="15"/>
      <c r="E10" s="16"/>
      <c r="F10" s="17"/>
      <c r="G10" s="17"/>
      <c r="H10" s="17"/>
      <c r="I10" s="17"/>
      <c r="J10" s="17"/>
      <c r="K10" s="17"/>
      <c r="L10" s="17"/>
      <c r="M10" s="54"/>
    </row>
    <row r="11" spans="1:13" s="27" customFormat="1">
      <c r="A11" s="15"/>
      <c r="B11" s="13"/>
      <c r="C11" s="15"/>
      <c r="D11" s="15"/>
      <c r="E11" s="17"/>
      <c r="F11" s="17"/>
      <c r="G11" s="17"/>
      <c r="H11" s="17"/>
      <c r="I11" s="17"/>
      <c r="J11" s="17"/>
      <c r="K11" s="17"/>
      <c r="L11" s="17"/>
      <c r="M11" s="54"/>
    </row>
    <row r="12" spans="1:13" s="32" customFormat="1">
      <c r="A12" s="53" t="s">
        <v>82</v>
      </c>
      <c r="B12" s="52"/>
      <c r="C12" s="52"/>
      <c r="D12" s="52"/>
      <c r="E12" s="51"/>
      <c r="F12" s="51"/>
      <c r="G12" s="51"/>
      <c r="H12" s="51"/>
      <c r="I12" s="51"/>
      <c r="J12" s="51"/>
      <c r="K12" s="51"/>
      <c r="L12" s="51"/>
      <c r="M12" s="51"/>
    </row>
    <row r="13" spans="1:13">
      <c r="A13" s="50"/>
      <c r="B13" s="50"/>
      <c r="C13" s="50"/>
      <c r="D13" s="50"/>
      <c r="E13" s="49"/>
      <c r="F13" s="49"/>
      <c r="G13" s="49"/>
      <c r="H13" s="49"/>
      <c r="I13" s="49"/>
      <c r="J13" s="49"/>
      <c r="K13" s="49"/>
      <c r="L13" s="49"/>
      <c r="M13" s="49"/>
    </row>
    <row r="14" spans="1:13" s="33" customFormat="1">
      <c r="A14" s="50"/>
      <c r="B14" s="50"/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</row>
    <row r="15" spans="1:13" s="33" customFormat="1">
      <c r="A15" s="50"/>
      <c r="B15" s="50"/>
      <c r="C15" s="50"/>
      <c r="D15" s="50"/>
      <c r="E15" s="49"/>
      <c r="F15" s="49"/>
      <c r="G15" s="49"/>
      <c r="H15" s="49"/>
      <c r="I15" s="49"/>
      <c r="J15" s="49"/>
      <c r="K15" s="49"/>
      <c r="L15" s="49"/>
      <c r="M15" s="49"/>
    </row>
    <row r="16" spans="1:13" s="33" customFormat="1">
      <c r="A16" s="50"/>
      <c r="B16" s="50"/>
      <c r="C16" s="50"/>
      <c r="D16" s="50"/>
      <c r="E16" s="49"/>
      <c r="F16" s="49"/>
      <c r="G16" s="49"/>
      <c r="H16" s="49"/>
      <c r="I16" s="49"/>
      <c r="J16" s="49"/>
      <c r="K16" s="49"/>
      <c r="L16" s="49"/>
      <c r="M16" s="49"/>
    </row>
    <row r="17" spans="1:13" s="33" customFormat="1">
      <c r="A17" s="50"/>
      <c r="B17" s="50"/>
      <c r="C17" s="50"/>
      <c r="D17" s="50"/>
      <c r="E17" s="49"/>
      <c r="F17" s="49"/>
      <c r="G17" s="49"/>
      <c r="H17" s="49"/>
      <c r="I17" s="49"/>
      <c r="J17" s="49"/>
      <c r="K17" s="49"/>
      <c r="L17" s="49"/>
      <c r="M17" s="49"/>
    </row>
    <row r="18" spans="1:13">
      <c r="A18" s="53" t="s">
        <v>81</v>
      </c>
      <c r="B18" s="52"/>
      <c r="C18" s="52"/>
      <c r="D18" s="52"/>
      <c r="E18" s="51"/>
      <c r="F18" s="51"/>
      <c r="G18" s="51"/>
      <c r="H18" s="51"/>
      <c r="I18" s="51"/>
      <c r="J18" s="51"/>
      <c r="K18" s="51"/>
      <c r="L18" s="51"/>
      <c r="M18" s="51"/>
    </row>
    <row r="19" spans="1:13">
      <c r="A19" s="50"/>
      <c r="B19" s="50"/>
      <c r="C19" s="50"/>
      <c r="D19" s="50"/>
      <c r="E19" s="49"/>
      <c r="F19" s="49"/>
      <c r="G19" s="49"/>
      <c r="H19" s="49"/>
      <c r="I19" s="49"/>
      <c r="J19" s="49"/>
      <c r="K19" s="49"/>
      <c r="L19" s="49"/>
      <c r="M19" s="49"/>
    </row>
    <row r="20" spans="1:13">
      <c r="A20" s="50"/>
      <c r="B20" s="50"/>
      <c r="C20" s="50"/>
      <c r="D20" s="50"/>
      <c r="E20" s="49"/>
      <c r="F20" s="49"/>
      <c r="G20" s="49"/>
      <c r="H20" s="49"/>
      <c r="I20" s="49"/>
      <c r="J20" s="49"/>
      <c r="K20" s="49"/>
      <c r="L20" s="49"/>
      <c r="M20" s="49"/>
    </row>
    <row r="21" spans="1:13">
      <c r="A21" s="50"/>
      <c r="B21" s="50"/>
      <c r="C21" s="50"/>
      <c r="D21" s="50"/>
      <c r="E21" s="49"/>
      <c r="F21" s="49"/>
      <c r="G21" s="49"/>
      <c r="H21" s="49"/>
      <c r="I21" s="49"/>
      <c r="J21" s="49"/>
      <c r="K21" s="49"/>
      <c r="L21" s="49"/>
      <c r="M21" s="49"/>
    </row>
    <row r="22" spans="1:13">
      <c r="A22" s="50"/>
      <c r="B22" s="50"/>
      <c r="C22" s="50"/>
      <c r="D22" s="50"/>
      <c r="E22" s="49"/>
      <c r="F22" s="49"/>
      <c r="G22" s="49"/>
      <c r="H22" s="49"/>
      <c r="I22" s="49"/>
      <c r="J22" s="49"/>
      <c r="K22" s="49"/>
      <c r="L22" s="49"/>
      <c r="M22" s="49"/>
    </row>
    <row r="23" spans="1:13">
      <c r="A23" s="50"/>
      <c r="B23" s="50"/>
      <c r="C23" s="50"/>
      <c r="D23" s="50"/>
      <c r="E23" s="49"/>
      <c r="F23" s="49"/>
      <c r="G23" s="49"/>
      <c r="H23" s="49"/>
      <c r="I23" s="49"/>
      <c r="J23" s="49"/>
      <c r="K23" s="49"/>
      <c r="L23" s="49"/>
      <c r="M23" s="49"/>
    </row>
    <row r="24" spans="1:13">
      <c r="A24" s="48" t="s">
        <v>80</v>
      </c>
      <c r="B24" s="47"/>
      <c r="C24" s="47"/>
      <c r="D24" s="47"/>
      <c r="E24" s="46"/>
      <c r="F24" s="46"/>
      <c r="G24" s="46"/>
      <c r="H24" s="46"/>
      <c r="I24" s="46"/>
      <c r="J24" s="46"/>
      <c r="K24" s="46"/>
      <c r="L24" s="46"/>
      <c r="M24" s="46"/>
    </row>
    <row r="25" spans="1:13">
      <c r="A25" s="45" t="s">
        <v>79</v>
      </c>
      <c r="B25" s="20" t="s">
        <v>78</v>
      </c>
    </row>
    <row r="26" spans="1:13">
      <c r="A26" s="20"/>
      <c r="B26" s="20" t="s">
        <v>77</v>
      </c>
      <c r="D26" s="33"/>
    </row>
    <row r="27" spans="1:13">
      <c r="A27" s="20"/>
      <c r="B27" s="20" t="s">
        <v>76</v>
      </c>
      <c r="D27" s="33"/>
    </row>
    <row r="28" spans="1:13">
      <c r="A28" s="20"/>
      <c r="B28" s="20" t="s">
        <v>75</v>
      </c>
      <c r="D28" s="33"/>
    </row>
    <row r="29" spans="1:13">
      <c r="A29" s="20"/>
      <c r="B29" s="20" t="s">
        <v>74</v>
      </c>
      <c r="D29" s="33"/>
    </row>
    <row r="30" spans="1:13">
      <c r="B30" s="20" t="s">
        <v>73</v>
      </c>
      <c r="D30" s="33"/>
    </row>
  </sheetData>
  <sheetProtection insertRows="0" deleteRows="0" selectLockedCells="1"/>
  <mergeCells count="5">
    <mergeCell ref="A1:M1"/>
    <mergeCell ref="A2:M2"/>
    <mergeCell ref="A3:M3"/>
    <mergeCell ref="F4:J4"/>
    <mergeCell ref="K4:M4"/>
  </mergeCells>
  <printOptions horizontalCentered="1"/>
  <pageMargins left="0.47244094488188998" right="0.31496062992126" top="0.74803149606299202" bottom="0.511811023622047" header="0.27559055118110198" footer="0.27559055118110198"/>
  <pageSetup paperSize="9" scale="85" fitToHeight="2" orientation="landscape" r:id="rId1"/>
  <headerFooter alignWithMargins="0">
    <oddFooter>&amp;L&amp;A&amp;C&amp;F&amp;R&amp;P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A2" sqref="A2:M2"/>
    </sheetView>
  </sheetViews>
  <sheetFormatPr defaultColWidth="9" defaultRowHeight="18.75"/>
  <cols>
    <col min="1" max="1" width="7.375" style="21" customWidth="1"/>
    <col min="2" max="2" width="58.25" style="20" customWidth="1"/>
    <col min="3" max="3" width="8.875" style="21" customWidth="1"/>
    <col min="4" max="4" width="8.125" style="21" bestFit="1" customWidth="1"/>
    <col min="5" max="5" width="7.5" style="33" customWidth="1"/>
    <col min="6" max="10" width="7.5" style="33" bestFit="1" customWidth="1"/>
    <col min="11" max="12" width="7.5" style="33" customWidth="1"/>
    <col min="13" max="13" width="9" style="34" bestFit="1" customWidth="1"/>
    <col min="14" max="16384" width="9" style="20"/>
  </cols>
  <sheetData>
    <row r="1" spans="1:13" s="57" customFormat="1" ht="23.25">
      <c r="A1" s="259" t="s">
        <v>201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s="57" customFormat="1" ht="23.25">
      <c r="A2" s="259" t="s">
        <v>84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s="57" customFormat="1" ht="23.25">
      <c r="A3" s="260" t="s">
        <v>125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s="7" customFormat="1">
      <c r="A4" s="1" t="s">
        <v>1</v>
      </c>
      <c r="B4" s="1" t="s">
        <v>0</v>
      </c>
      <c r="C4" s="1" t="s">
        <v>2</v>
      </c>
      <c r="D4" s="1" t="s">
        <v>12</v>
      </c>
      <c r="E4" s="22" t="s">
        <v>4</v>
      </c>
      <c r="F4" s="254" t="s">
        <v>3</v>
      </c>
      <c r="G4" s="254"/>
      <c r="H4" s="254"/>
      <c r="I4" s="254"/>
      <c r="J4" s="254"/>
      <c r="K4" s="261" t="s">
        <v>124</v>
      </c>
      <c r="L4" s="262"/>
      <c r="M4" s="263"/>
    </row>
    <row r="5" spans="1:13" s="7" customFormat="1">
      <c r="A5" s="4" t="s">
        <v>11</v>
      </c>
      <c r="B5" s="4" t="s">
        <v>11</v>
      </c>
      <c r="C5" s="4"/>
      <c r="D5" s="4"/>
      <c r="E5" s="23"/>
      <c r="F5" s="24" t="s">
        <v>16</v>
      </c>
      <c r="G5" s="24" t="s">
        <v>17</v>
      </c>
      <c r="H5" s="24" t="s">
        <v>18</v>
      </c>
      <c r="I5" s="24" t="s">
        <v>19</v>
      </c>
      <c r="J5" s="24" t="s">
        <v>20</v>
      </c>
      <c r="K5" s="24" t="s">
        <v>130</v>
      </c>
      <c r="L5" s="24" t="s">
        <v>131</v>
      </c>
      <c r="M5" s="25" t="s">
        <v>132</v>
      </c>
    </row>
    <row r="6" spans="1:13">
      <c r="A6" s="53" t="s">
        <v>83</v>
      </c>
      <c r="B6" s="52"/>
      <c r="C6" s="52"/>
      <c r="D6" s="52"/>
      <c r="E6" s="51"/>
      <c r="F6" s="51"/>
      <c r="G6" s="51"/>
      <c r="H6" s="51"/>
      <c r="I6" s="51"/>
      <c r="J6" s="51"/>
      <c r="K6" s="51"/>
      <c r="L6" s="51"/>
      <c r="M6" s="51"/>
    </row>
    <row r="7" spans="1:13" s="30" customFormat="1">
      <c r="A7" s="15"/>
      <c r="B7" s="56"/>
      <c r="C7" s="55"/>
      <c r="D7" s="15"/>
      <c r="E7" s="16"/>
      <c r="F7" s="17"/>
      <c r="G7" s="17"/>
      <c r="H7" s="17"/>
      <c r="I7" s="17"/>
      <c r="J7" s="17"/>
      <c r="K7" s="17"/>
      <c r="L7" s="17"/>
      <c r="M7" s="15"/>
    </row>
    <row r="8" spans="1:13" s="30" customFormat="1">
      <c r="A8" s="15"/>
      <c r="B8" s="56"/>
      <c r="C8" s="55"/>
      <c r="D8" s="15"/>
      <c r="E8" s="16"/>
      <c r="F8" s="17"/>
      <c r="G8" s="17"/>
      <c r="H8" s="17"/>
      <c r="I8" s="17"/>
      <c r="J8" s="17"/>
      <c r="K8" s="17"/>
      <c r="L8" s="17"/>
      <c r="M8" s="15"/>
    </row>
    <row r="9" spans="1:13" s="30" customFormat="1">
      <c r="A9" s="15"/>
      <c r="B9" s="56"/>
      <c r="C9" s="55"/>
      <c r="D9" s="15"/>
      <c r="E9" s="16"/>
      <c r="F9" s="17"/>
      <c r="G9" s="17"/>
      <c r="H9" s="17"/>
      <c r="I9" s="17"/>
      <c r="J9" s="17"/>
      <c r="K9" s="17"/>
      <c r="L9" s="17"/>
      <c r="M9" s="15"/>
    </row>
    <row r="10" spans="1:13" s="30" customFormat="1">
      <c r="A10" s="15"/>
      <c r="B10" s="13"/>
      <c r="C10" s="15"/>
      <c r="D10" s="15"/>
      <c r="E10" s="16"/>
      <c r="F10" s="17"/>
      <c r="G10" s="17"/>
      <c r="H10" s="17"/>
      <c r="I10" s="17"/>
      <c r="J10" s="17"/>
      <c r="K10" s="17"/>
      <c r="L10" s="17"/>
      <c r="M10" s="54"/>
    </row>
    <row r="11" spans="1:13" s="27" customFormat="1">
      <c r="A11" s="15"/>
      <c r="B11" s="13"/>
      <c r="C11" s="15"/>
      <c r="D11" s="15"/>
      <c r="E11" s="17"/>
      <c r="F11" s="17"/>
      <c r="G11" s="17"/>
      <c r="H11" s="17"/>
      <c r="I11" s="17"/>
      <c r="J11" s="17"/>
      <c r="K11" s="17"/>
      <c r="L11" s="17"/>
      <c r="M11" s="54"/>
    </row>
    <row r="12" spans="1:13" s="32" customFormat="1">
      <c r="A12" s="53" t="s">
        <v>82</v>
      </c>
      <c r="B12" s="52"/>
      <c r="C12" s="52"/>
      <c r="D12" s="52"/>
      <c r="E12" s="51"/>
      <c r="F12" s="51"/>
      <c r="G12" s="51"/>
      <c r="H12" s="51"/>
      <c r="I12" s="51"/>
      <c r="J12" s="51"/>
      <c r="K12" s="51"/>
      <c r="L12" s="51"/>
      <c r="M12" s="51"/>
    </row>
    <row r="13" spans="1:13">
      <c r="A13" s="50"/>
      <c r="B13" s="50"/>
      <c r="C13" s="50"/>
      <c r="D13" s="50"/>
      <c r="E13" s="49"/>
      <c r="F13" s="49"/>
      <c r="G13" s="49"/>
      <c r="H13" s="49"/>
      <c r="I13" s="49"/>
      <c r="J13" s="49"/>
      <c r="K13" s="49"/>
      <c r="L13" s="49"/>
      <c r="M13" s="49"/>
    </row>
    <row r="14" spans="1:13" s="33" customFormat="1">
      <c r="A14" s="50"/>
      <c r="B14" s="50"/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</row>
    <row r="15" spans="1:13" s="33" customFormat="1">
      <c r="A15" s="50"/>
      <c r="B15" s="50"/>
      <c r="C15" s="50"/>
      <c r="D15" s="50"/>
      <c r="E15" s="49"/>
      <c r="F15" s="49"/>
      <c r="G15" s="49"/>
      <c r="H15" s="49"/>
      <c r="I15" s="49"/>
      <c r="J15" s="49"/>
      <c r="K15" s="49"/>
      <c r="L15" s="49"/>
      <c r="M15" s="49"/>
    </row>
    <row r="16" spans="1:13" s="33" customFormat="1">
      <c r="A16" s="50"/>
      <c r="B16" s="50"/>
      <c r="C16" s="50"/>
      <c r="D16" s="50"/>
      <c r="E16" s="49"/>
      <c r="F16" s="49"/>
      <c r="G16" s="49"/>
      <c r="H16" s="49"/>
      <c r="I16" s="49"/>
      <c r="J16" s="49"/>
      <c r="K16" s="49"/>
      <c r="L16" s="49"/>
      <c r="M16" s="49"/>
    </row>
    <row r="17" spans="1:13" s="33" customFormat="1">
      <c r="A17" s="50"/>
      <c r="B17" s="50"/>
      <c r="C17" s="50"/>
      <c r="D17" s="50"/>
      <c r="E17" s="49"/>
      <c r="F17" s="49"/>
      <c r="G17" s="49"/>
      <c r="H17" s="49"/>
      <c r="I17" s="49"/>
      <c r="J17" s="49"/>
      <c r="K17" s="49"/>
      <c r="L17" s="49"/>
      <c r="M17" s="49"/>
    </row>
    <row r="18" spans="1:13">
      <c r="A18" s="53" t="s">
        <v>81</v>
      </c>
      <c r="B18" s="52"/>
      <c r="C18" s="52"/>
      <c r="D18" s="52"/>
      <c r="E18" s="51"/>
      <c r="F18" s="51"/>
      <c r="G18" s="51"/>
      <c r="H18" s="51"/>
      <c r="I18" s="51"/>
      <c r="J18" s="51"/>
      <c r="K18" s="51"/>
      <c r="L18" s="51"/>
      <c r="M18" s="51"/>
    </row>
    <row r="19" spans="1:13">
      <c r="A19" s="50"/>
      <c r="B19" s="50"/>
      <c r="C19" s="50"/>
      <c r="D19" s="50"/>
      <c r="E19" s="49"/>
      <c r="F19" s="49"/>
      <c r="G19" s="49"/>
      <c r="H19" s="49"/>
      <c r="I19" s="49"/>
      <c r="J19" s="49"/>
      <c r="K19" s="49"/>
      <c r="L19" s="49"/>
      <c r="M19" s="49"/>
    </row>
    <row r="20" spans="1:13">
      <c r="A20" s="50"/>
      <c r="B20" s="50"/>
      <c r="C20" s="50"/>
      <c r="D20" s="50"/>
      <c r="E20" s="49"/>
      <c r="F20" s="49"/>
      <c r="G20" s="49"/>
      <c r="H20" s="49"/>
      <c r="I20" s="49"/>
      <c r="J20" s="49"/>
      <c r="K20" s="49"/>
      <c r="L20" s="49"/>
      <c r="M20" s="49"/>
    </row>
    <row r="21" spans="1:13">
      <c r="A21" s="50"/>
      <c r="B21" s="50"/>
      <c r="C21" s="50"/>
      <c r="D21" s="50"/>
      <c r="E21" s="49"/>
      <c r="F21" s="49"/>
      <c r="G21" s="49"/>
      <c r="H21" s="49"/>
      <c r="I21" s="49"/>
      <c r="J21" s="49"/>
      <c r="K21" s="49"/>
      <c r="L21" s="49"/>
      <c r="M21" s="49"/>
    </row>
    <row r="22" spans="1:13">
      <c r="A22" s="50"/>
      <c r="B22" s="50"/>
      <c r="C22" s="50"/>
      <c r="D22" s="50"/>
      <c r="E22" s="49"/>
      <c r="F22" s="49"/>
      <c r="G22" s="49"/>
      <c r="H22" s="49"/>
      <c r="I22" s="49"/>
      <c r="J22" s="49"/>
      <c r="K22" s="49"/>
      <c r="L22" s="49"/>
      <c r="M22" s="49"/>
    </row>
    <row r="23" spans="1:13">
      <c r="A23" s="50"/>
      <c r="B23" s="50"/>
      <c r="C23" s="50"/>
      <c r="D23" s="50"/>
      <c r="E23" s="49"/>
      <c r="F23" s="49"/>
      <c r="G23" s="49"/>
      <c r="H23" s="49"/>
      <c r="I23" s="49"/>
      <c r="J23" s="49"/>
      <c r="K23" s="49"/>
      <c r="L23" s="49"/>
      <c r="M23" s="49"/>
    </row>
    <row r="24" spans="1:13">
      <c r="A24" s="48" t="s">
        <v>80</v>
      </c>
      <c r="B24" s="47"/>
      <c r="C24" s="47"/>
      <c r="D24" s="47"/>
      <c r="E24" s="46"/>
      <c r="F24" s="46"/>
      <c r="G24" s="46"/>
      <c r="H24" s="46"/>
      <c r="I24" s="46"/>
      <c r="J24" s="46"/>
      <c r="K24" s="46"/>
      <c r="L24" s="46"/>
      <c r="M24" s="46"/>
    </row>
    <row r="25" spans="1:13">
      <c r="A25" s="45" t="s">
        <v>79</v>
      </c>
      <c r="B25" s="20" t="s">
        <v>78</v>
      </c>
    </row>
    <row r="26" spans="1:13">
      <c r="A26" s="20"/>
      <c r="B26" s="20" t="s">
        <v>77</v>
      </c>
      <c r="D26" s="33"/>
    </row>
    <row r="27" spans="1:13">
      <c r="A27" s="20"/>
      <c r="B27" s="20" t="s">
        <v>76</v>
      </c>
      <c r="D27" s="33"/>
    </row>
    <row r="28" spans="1:13">
      <c r="A28" s="20"/>
      <c r="B28" s="20" t="s">
        <v>75</v>
      </c>
      <c r="D28" s="33"/>
    </row>
    <row r="29" spans="1:13">
      <c r="A29" s="20"/>
      <c r="B29" s="20" t="s">
        <v>74</v>
      </c>
      <c r="D29" s="33"/>
    </row>
    <row r="30" spans="1:13">
      <c r="B30" s="20" t="s">
        <v>73</v>
      </c>
      <c r="D30" s="33"/>
    </row>
  </sheetData>
  <sheetProtection insertRows="0" deleteRows="0" selectLockedCells="1"/>
  <mergeCells count="5">
    <mergeCell ref="A1:M1"/>
    <mergeCell ref="A2:M2"/>
    <mergeCell ref="A3:M3"/>
    <mergeCell ref="F4:J4"/>
    <mergeCell ref="K4:M4"/>
  </mergeCells>
  <printOptions horizontalCentered="1"/>
  <pageMargins left="0.47244094488188998" right="0.31496062992126" top="0.74803149606299202" bottom="0.511811023622047" header="0.27559055118110198" footer="0.27559055118110198"/>
  <pageSetup paperSize="9" scale="85" fitToHeight="2" orientation="landscape" r:id="rId1"/>
  <headerFooter alignWithMargins="0">
    <oddFooter>&amp;L&amp;A&amp;C&amp;F&amp;R&amp;P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A2" sqref="A2:M2"/>
    </sheetView>
  </sheetViews>
  <sheetFormatPr defaultColWidth="9" defaultRowHeight="18.75"/>
  <cols>
    <col min="1" max="1" width="7.375" style="21" customWidth="1"/>
    <col min="2" max="2" width="58.25" style="20" customWidth="1"/>
    <col min="3" max="3" width="8.875" style="21" customWidth="1"/>
    <col min="4" max="4" width="8.125" style="21" bestFit="1" customWidth="1"/>
    <col min="5" max="5" width="7.5" style="33" customWidth="1"/>
    <col min="6" max="10" width="7.5" style="33" bestFit="1" customWidth="1"/>
    <col min="11" max="12" width="7.5" style="33" customWidth="1"/>
    <col min="13" max="13" width="9" style="34" bestFit="1" customWidth="1"/>
    <col min="14" max="16384" width="9" style="20"/>
  </cols>
  <sheetData>
    <row r="1" spans="1:13" s="57" customFormat="1" ht="23.25">
      <c r="A1" s="259" t="s">
        <v>201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s="57" customFormat="1" ht="23.25">
      <c r="A2" s="259" t="s">
        <v>84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s="57" customFormat="1" ht="23.25">
      <c r="A3" s="260" t="s">
        <v>126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s="7" customFormat="1">
      <c r="A4" s="1" t="s">
        <v>1</v>
      </c>
      <c r="B4" s="1" t="s">
        <v>0</v>
      </c>
      <c r="C4" s="1" t="s">
        <v>2</v>
      </c>
      <c r="D4" s="1" t="s">
        <v>12</v>
      </c>
      <c r="E4" s="22" t="s">
        <v>4</v>
      </c>
      <c r="F4" s="254" t="s">
        <v>3</v>
      </c>
      <c r="G4" s="254"/>
      <c r="H4" s="254"/>
      <c r="I4" s="254"/>
      <c r="J4" s="254"/>
      <c r="K4" s="261" t="s">
        <v>129</v>
      </c>
      <c r="L4" s="262"/>
      <c r="M4" s="263"/>
    </row>
    <row r="5" spans="1:13" s="7" customFormat="1">
      <c r="A5" s="4" t="s">
        <v>11</v>
      </c>
      <c r="B5" s="4" t="s">
        <v>11</v>
      </c>
      <c r="C5" s="4"/>
      <c r="D5" s="4"/>
      <c r="E5" s="23"/>
      <c r="F5" s="24" t="s">
        <v>16</v>
      </c>
      <c r="G5" s="24" t="s">
        <v>17</v>
      </c>
      <c r="H5" s="24" t="s">
        <v>18</v>
      </c>
      <c r="I5" s="24" t="s">
        <v>19</v>
      </c>
      <c r="J5" s="24" t="s">
        <v>20</v>
      </c>
      <c r="K5" s="24" t="s">
        <v>130</v>
      </c>
      <c r="L5" s="24" t="s">
        <v>131</v>
      </c>
      <c r="M5" s="25" t="s">
        <v>132</v>
      </c>
    </row>
    <row r="6" spans="1:13">
      <c r="A6" s="53" t="s">
        <v>83</v>
      </c>
      <c r="B6" s="52"/>
      <c r="C6" s="52"/>
      <c r="D6" s="52"/>
      <c r="E6" s="51"/>
      <c r="F6" s="51"/>
      <c r="G6" s="51"/>
      <c r="H6" s="51"/>
      <c r="I6" s="51"/>
      <c r="J6" s="51"/>
      <c r="K6" s="51"/>
      <c r="L6" s="51"/>
      <c r="M6" s="51"/>
    </row>
    <row r="7" spans="1:13" s="30" customFormat="1">
      <c r="A7" s="15"/>
      <c r="B7" s="56"/>
      <c r="C7" s="55"/>
      <c r="D7" s="15"/>
      <c r="E7" s="16"/>
      <c r="F7" s="17"/>
      <c r="G7" s="17"/>
      <c r="H7" s="17"/>
      <c r="I7" s="17"/>
      <c r="J7" s="17"/>
      <c r="K7" s="17"/>
      <c r="L7" s="17"/>
      <c r="M7" s="15"/>
    </row>
    <row r="8" spans="1:13" s="30" customFormat="1">
      <c r="A8" s="15"/>
      <c r="B8" s="56"/>
      <c r="C8" s="55"/>
      <c r="D8" s="15"/>
      <c r="E8" s="16"/>
      <c r="F8" s="17"/>
      <c r="G8" s="17"/>
      <c r="H8" s="17"/>
      <c r="I8" s="17"/>
      <c r="J8" s="17"/>
      <c r="K8" s="17"/>
      <c r="L8" s="17"/>
      <c r="M8" s="15"/>
    </row>
    <row r="9" spans="1:13" s="30" customFormat="1">
      <c r="A9" s="15"/>
      <c r="B9" s="56"/>
      <c r="C9" s="55"/>
      <c r="D9" s="15"/>
      <c r="E9" s="16"/>
      <c r="F9" s="17"/>
      <c r="G9" s="17"/>
      <c r="H9" s="17"/>
      <c r="I9" s="17"/>
      <c r="J9" s="17"/>
      <c r="K9" s="17"/>
      <c r="L9" s="17"/>
      <c r="M9" s="15"/>
    </row>
    <row r="10" spans="1:13" s="30" customFormat="1">
      <c r="A10" s="15"/>
      <c r="B10" s="13"/>
      <c r="C10" s="15"/>
      <c r="D10" s="15"/>
      <c r="E10" s="16"/>
      <c r="F10" s="17"/>
      <c r="G10" s="17"/>
      <c r="H10" s="17"/>
      <c r="I10" s="17"/>
      <c r="J10" s="17"/>
      <c r="K10" s="17"/>
      <c r="L10" s="17"/>
      <c r="M10" s="54"/>
    </row>
    <row r="11" spans="1:13" s="27" customFormat="1">
      <c r="A11" s="15"/>
      <c r="B11" s="13"/>
      <c r="C11" s="15"/>
      <c r="D11" s="15"/>
      <c r="E11" s="17"/>
      <c r="F11" s="17"/>
      <c r="G11" s="17"/>
      <c r="H11" s="17"/>
      <c r="I11" s="17"/>
      <c r="J11" s="17"/>
      <c r="K11" s="17"/>
      <c r="L11" s="17"/>
      <c r="M11" s="54"/>
    </row>
    <row r="12" spans="1:13" s="32" customFormat="1">
      <c r="A12" s="53" t="s">
        <v>82</v>
      </c>
      <c r="B12" s="52"/>
      <c r="C12" s="52"/>
      <c r="D12" s="52"/>
      <c r="E12" s="51"/>
      <c r="F12" s="51"/>
      <c r="G12" s="51"/>
      <c r="H12" s="51"/>
      <c r="I12" s="51"/>
      <c r="J12" s="51"/>
      <c r="K12" s="51"/>
      <c r="L12" s="51"/>
      <c r="M12" s="51"/>
    </row>
    <row r="13" spans="1:13">
      <c r="A13" s="50"/>
      <c r="B13" s="50"/>
      <c r="C13" s="50"/>
      <c r="D13" s="50"/>
      <c r="E13" s="49"/>
      <c r="F13" s="49"/>
      <c r="G13" s="49"/>
      <c r="H13" s="49"/>
      <c r="I13" s="49"/>
      <c r="J13" s="49"/>
      <c r="K13" s="49"/>
      <c r="L13" s="49"/>
      <c r="M13" s="49"/>
    </row>
    <row r="14" spans="1:13" s="33" customFormat="1">
      <c r="A14" s="50"/>
      <c r="B14" s="50"/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</row>
    <row r="15" spans="1:13" s="33" customFormat="1">
      <c r="A15" s="50"/>
      <c r="B15" s="50"/>
      <c r="C15" s="50"/>
      <c r="D15" s="50"/>
      <c r="E15" s="49"/>
      <c r="F15" s="49"/>
      <c r="G15" s="49"/>
      <c r="H15" s="49"/>
      <c r="I15" s="49"/>
      <c r="J15" s="49"/>
      <c r="K15" s="49"/>
      <c r="L15" s="49"/>
      <c r="M15" s="49"/>
    </row>
    <row r="16" spans="1:13" s="33" customFormat="1">
      <c r="A16" s="50"/>
      <c r="B16" s="50"/>
      <c r="C16" s="50"/>
      <c r="D16" s="50"/>
      <c r="E16" s="49"/>
      <c r="F16" s="49"/>
      <c r="G16" s="49"/>
      <c r="H16" s="49"/>
      <c r="I16" s="49"/>
      <c r="J16" s="49"/>
      <c r="K16" s="49"/>
      <c r="L16" s="49"/>
      <c r="M16" s="49"/>
    </row>
    <row r="17" spans="1:13" s="33" customFormat="1">
      <c r="A17" s="50"/>
      <c r="B17" s="50"/>
      <c r="C17" s="50"/>
      <c r="D17" s="50"/>
      <c r="E17" s="49"/>
      <c r="F17" s="49"/>
      <c r="G17" s="49"/>
      <c r="H17" s="49"/>
      <c r="I17" s="49"/>
      <c r="J17" s="49"/>
      <c r="K17" s="49"/>
      <c r="L17" s="49"/>
      <c r="M17" s="49"/>
    </row>
    <row r="18" spans="1:13">
      <c r="A18" s="53" t="s">
        <v>81</v>
      </c>
      <c r="B18" s="52"/>
      <c r="C18" s="52"/>
      <c r="D18" s="52"/>
      <c r="E18" s="51"/>
      <c r="F18" s="51"/>
      <c r="G18" s="51"/>
      <c r="H18" s="51"/>
      <c r="I18" s="51"/>
      <c r="J18" s="51"/>
      <c r="K18" s="51"/>
      <c r="L18" s="51"/>
      <c r="M18" s="51"/>
    </row>
    <row r="19" spans="1:13">
      <c r="A19" s="50"/>
      <c r="B19" s="50"/>
      <c r="C19" s="50"/>
      <c r="D19" s="50"/>
      <c r="E19" s="49"/>
      <c r="F19" s="49"/>
      <c r="G19" s="49"/>
      <c r="H19" s="49"/>
      <c r="I19" s="49"/>
      <c r="J19" s="49"/>
      <c r="K19" s="49"/>
      <c r="L19" s="49"/>
      <c r="M19" s="49"/>
    </row>
    <row r="20" spans="1:13">
      <c r="A20" s="50"/>
      <c r="B20" s="50"/>
      <c r="C20" s="50"/>
      <c r="D20" s="50"/>
      <c r="E20" s="49"/>
      <c r="F20" s="49"/>
      <c r="G20" s="49"/>
      <c r="H20" s="49"/>
      <c r="I20" s="49"/>
      <c r="J20" s="49"/>
      <c r="K20" s="49"/>
      <c r="L20" s="49"/>
      <c r="M20" s="49"/>
    </row>
    <row r="21" spans="1:13">
      <c r="A21" s="50"/>
      <c r="B21" s="50"/>
      <c r="C21" s="50"/>
      <c r="D21" s="50"/>
      <c r="E21" s="49"/>
      <c r="F21" s="49"/>
      <c r="G21" s="49"/>
      <c r="H21" s="49"/>
      <c r="I21" s="49"/>
      <c r="J21" s="49"/>
      <c r="K21" s="49"/>
      <c r="L21" s="49"/>
      <c r="M21" s="49"/>
    </row>
    <row r="22" spans="1:13">
      <c r="A22" s="50"/>
      <c r="B22" s="50"/>
      <c r="C22" s="50"/>
      <c r="D22" s="50"/>
      <c r="E22" s="49"/>
      <c r="F22" s="49"/>
      <c r="G22" s="49"/>
      <c r="H22" s="49"/>
      <c r="I22" s="49"/>
      <c r="J22" s="49"/>
      <c r="K22" s="49"/>
      <c r="L22" s="49"/>
      <c r="M22" s="49"/>
    </row>
    <row r="23" spans="1:13">
      <c r="A23" s="50"/>
      <c r="B23" s="50"/>
      <c r="C23" s="50"/>
      <c r="D23" s="50"/>
      <c r="E23" s="49"/>
      <c r="F23" s="49"/>
      <c r="G23" s="49"/>
      <c r="H23" s="49"/>
      <c r="I23" s="49"/>
      <c r="J23" s="49"/>
      <c r="K23" s="49"/>
      <c r="L23" s="49"/>
      <c r="M23" s="49"/>
    </row>
    <row r="24" spans="1:13">
      <c r="A24" s="48" t="s">
        <v>80</v>
      </c>
      <c r="B24" s="47"/>
      <c r="C24" s="47"/>
      <c r="D24" s="47"/>
      <c r="E24" s="46"/>
      <c r="F24" s="46"/>
      <c r="G24" s="46"/>
      <c r="H24" s="46"/>
      <c r="I24" s="46"/>
      <c r="J24" s="46"/>
      <c r="K24" s="46"/>
      <c r="L24" s="46"/>
      <c r="M24" s="46"/>
    </row>
    <row r="25" spans="1:13">
      <c r="A25" s="45" t="s">
        <v>79</v>
      </c>
      <c r="B25" s="20" t="s">
        <v>78</v>
      </c>
    </row>
    <row r="26" spans="1:13">
      <c r="A26" s="20"/>
      <c r="B26" s="20" t="s">
        <v>77</v>
      </c>
      <c r="D26" s="33"/>
    </row>
    <row r="27" spans="1:13">
      <c r="A27" s="20"/>
      <c r="B27" s="20" t="s">
        <v>76</v>
      </c>
      <c r="D27" s="33"/>
    </row>
    <row r="28" spans="1:13">
      <c r="A28" s="20"/>
      <c r="B28" s="20" t="s">
        <v>75</v>
      </c>
      <c r="D28" s="33"/>
    </row>
    <row r="29" spans="1:13">
      <c r="A29" s="20"/>
      <c r="B29" s="20" t="s">
        <v>74</v>
      </c>
      <c r="D29" s="33"/>
    </row>
    <row r="30" spans="1:13">
      <c r="B30" s="20" t="s">
        <v>73</v>
      </c>
      <c r="D30" s="33"/>
    </row>
  </sheetData>
  <sheetProtection insertRows="0" deleteRows="0" selectLockedCells="1"/>
  <mergeCells count="5">
    <mergeCell ref="A1:M1"/>
    <mergeCell ref="A2:M2"/>
    <mergeCell ref="A3:M3"/>
    <mergeCell ref="F4:J4"/>
    <mergeCell ref="K4:M4"/>
  </mergeCells>
  <printOptions horizontalCentered="1"/>
  <pageMargins left="0.47244094488188998" right="0.31496062992126" top="0.74803149606299202" bottom="0.511811023622047" header="0.27559055118110198" footer="0.27559055118110198"/>
  <pageSetup paperSize="9" scale="85" fitToHeight="2" orientation="landscape" r:id="rId1"/>
  <headerFooter alignWithMargins="0">
    <oddFooter>&amp;L&amp;A&amp;C&amp;F&amp;R&amp;P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B22" sqref="B22"/>
    </sheetView>
  </sheetViews>
  <sheetFormatPr defaultColWidth="9" defaultRowHeight="18.75"/>
  <cols>
    <col min="1" max="1" width="7.375" style="21" customWidth="1"/>
    <col min="2" max="2" width="58.25" style="20" customWidth="1"/>
    <col min="3" max="3" width="8.875" style="21" customWidth="1"/>
    <col min="4" max="4" width="8.125" style="21" bestFit="1" customWidth="1"/>
    <col min="5" max="5" width="7.5" style="33" customWidth="1"/>
    <col min="6" max="10" width="7.5" style="33" bestFit="1" customWidth="1"/>
    <col min="11" max="12" width="7.5" style="33" customWidth="1"/>
    <col min="13" max="13" width="9" style="34" bestFit="1" customWidth="1"/>
    <col min="14" max="16384" width="9" style="20"/>
  </cols>
  <sheetData>
    <row r="1" spans="1:13" s="57" customFormat="1" ht="23.25">
      <c r="A1" s="259" t="s">
        <v>201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s="57" customFormat="1" ht="23.25">
      <c r="A2" s="259" t="s">
        <v>84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s="57" customFormat="1" ht="23.25">
      <c r="A3" s="260" t="s">
        <v>128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s="7" customFormat="1">
      <c r="A4" s="1" t="s">
        <v>1</v>
      </c>
      <c r="B4" s="1" t="s">
        <v>0</v>
      </c>
      <c r="C4" s="1" t="s">
        <v>2</v>
      </c>
      <c r="D4" s="1" t="s">
        <v>12</v>
      </c>
      <c r="E4" s="22" t="s">
        <v>4</v>
      </c>
      <c r="F4" s="254" t="s">
        <v>3</v>
      </c>
      <c r="G4" s="254"/>
      <c r="H4" s="254"/>
      <c r="I4" s="254"/>
      <c r="J4" s="254"/>
      <c r="K4" s="261" t="s">
        <v>127</v>
      </c>
      <c r="L4" s="262"/>
      <c r="M4" s="263"/>
    </row>
    <row r="5" spans="1:13" s="7" customFormat="1">
      <c r="A5" s="4" t="s">
        <v>11</v>
      </c>
      <c r="B5" s="4" t="s">
        <v>11</v>
      </c>
      <c r="C5" s="4"/>
      <c r="D5" s="4"/>
      <c r="E5" s="23"/>
      <c r="F5" s="24" t="s">
        <v>16</v>
      </c>
      <c r="G5" s="24" t="s">
        <v>17</v>
      </c>
      <c r="H5" s="24" t="s">
        <v>18</v>
      </c>
      <c r="I5" s="24" t="s">
        <v>19</v>
      </c>
      <c r="J5" s="24" t="s">
        <v>20</v>
      </c>
      <c r="K5" s="24" t="s">
        <v>130</v>
      </c>
      <c r="L5" s="24" t="s">
        <v>131</v>
      </c>
      <c r="M5" s="25" t="s">
        <v>132</v>
      </c>
    </row>
    <row r="6" spans="1:13">
      <c r="A6" s="53" t="s">
        <v>83</v>
      </c>
      <c r="B6" s="52"/>
      <c r="C6" s="52"/>
      <c r="D6" s="52"/>
      <c r="E6" s="51"/>
      <c r="F6" s="51"/>
      <c r="G6" s="51"/>
      <c r="H6" s="51"/>
      <c r="I6" s="51"/>
      <c r="J6" s="51"/>
      <c r="K6" s="51"/>
      <c r="L6" s="51"/>
      <c r="M6" s="51"/>
    </row>
    <row r="7" spans="1:13" s="30" customFormat="1">
      <c r="A7" s="15"/>
      <c r="B7" s="56"/>
      <c r="C7" s="55"/>
      <c r="D7" s="15"/>
      <c r="E7" s="16"/>
      <c r="F7" s="17"/>
      <c r="G7" s="17"/>
      <c r="H7" s="17"/>
      <c r="I7" s="17"/>
      <c r="J7" s="17"/>
      <c r="K7" s="17"/>
      <c r="L7" s="17"/>
      <c r="M7" s="15"/>
    </row>
    <row r="8" spans="1:13" s="30" customFormat="1">
      <c r="A8" s="15"/>
      <c r="B8" s="56"/>
      <c r="C8" s="55"/>
      <c r="D8" s="15"/>
      <c r="E8" s="16"/>
      <c r="F8" s="17"/>
      <c r="G8" s="17"/>
      <c r="H8" s="17"/>
      <c r="I8" s="17"/>
      <c r="J8" s="17"/>
      <c r="K8" s="17"/>
      <c r="L8" s="17"/>
      <c r="M8" s="15"/>
    </row>
    <row r="9" spans="1:13" s="30" customFormat="1">
      <c r="A9" s="15"/>
      <c r="B9" s="56"/>
      <c r="C9" s="55"/>
      <c r="D9" s="15"/>
      <c r="E9" s="16"/>
      <c r="F9" s="17"/>
      <c r="G9" s="17"/>
      <c r="H9" s="17"/>
      <c r="I9" s="17"/>
      <c r="J9" s="17"/>
      <c r="K9" s="17"/>
      <c r="L9" s="17"/>
      <c r="M9" s="15"/>
    </row>
    <row r="10" spans="1:13" s="30" customFormat="1">
      <c r="A10" s="15"/>
      <c r="B10" s="13"/>
      <c r="C10" s="15"/>
      <c r="D10" s="15"/>
      <c r="E10" s="16"/>
      <c r="F10" s="17"/>
      <c r="G10" s="17"/>
      <c r="H10" s="17"/>
      <c r="I10" s="17"/>
      <c r="J10" s="17"/>
      <c r="K10" s="17"/>
      <c r="L10" s="17"/>
      <c r="M10" s="54"/>
    </row>
    <row r="11" spans="1:13" s="27" customFormat="1">
      <c r="A11" s="15"/>
      <c r="B11" s="13"/>
      <c r="C11" s="15"/>
      <c r="D11" s="15"/>
      <c r="E11" s="17"/>
      <c r="F11" s="17"/>
      <c r="G11" s="17"/>
      <c r="H11" s="17"/>
      <c r="I11" s="17"/>
      <c r="J11" s="17"/>
      <c r="K11" s="17"/>
      <c r="L11" s="17"/>
      <c r="M11" s="54"/>
    </row>
    <row r="12" spans="1:13" s="32" customFormat="1">
      <c r="A12" s="53" t="s">
        <v>82</v>
      </c>
      <c r="B12" s="52"/>
      <c r="C12" s="52"/>
      <c r="D12" s="52"/>
      <c r="E12" s="51"/>
      <c r="F12" s="51"/>
      <c r="G12" s="51"/>
      <c r="H12" s="51"/>
      <c r="I12" s="51"/>
      <c r="J12" s="51"/>
      <c r="K12" s="51"/>
      <c r="L12" s="51"/>
      <c r="M12" s="51"/>
    </row>
    <row r="13" spans="1:13">
      <c r="A13" s="50"/>
      <c r="B13" s="50"/>
      <c r="C13" s="50"/>
      <c r="D13" s="50"/>
      <c r="E13" s="49"/>
      <c r="F13" s="49"/>
      <c r="G13" s="49"/>
      <c r="H13" s="49"/>
      <c r="I13" s="49"/>
      <c r="J13" s="49"/>
      <c r="K13" s="49"/>
      <c r="L13" s="49"/>
      <c r="M13" s="49"/>
    </row>
    <row r="14" spans="1:13" s="33" customFormat="1">
      <c r="A14" s="50"/>
      <c r="B14" s="50"/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</row>
    <row r="15" spans="1:13" s="33" customFormat="1">
      <c r="A15" s="50"/>
      <c r="B15" s="50"/>
      <c r="C15" s="50"/>
      <c r="D15" s="50"/>
      <c r="E15" s="49"/>
      <c r="F15" s="49"/>
      <c r="G15" s="49"/>
      <c r="H15" s="49"/>
      <c r="I15" s="49"/>
      <c r="J15" s="49"/>
      <c r="K15" s="49"/>
      <c r="L15" s="49"/>
      <c r="M15" s="49"/>
    </row>
    <row r="16" spans="1:13" s="33" customFormat="1">
      <c r="A16" s="50"/>
      <c r="B16" s="50"/>
      <c r="C16" s="50"/>
      <c r="D16" s="50"/>
      <c r="E16" s="49"/>
      <c r="F16" s="49"/>
      <c r="G16" s="49"/>
      <c r="H16" s="49"/>
      <c r="I16" s="49"/>
      <c r="J16" s="49"/>
      <c r="K16" s="49"/>
      <c r="L16" s="49"/>
      <c r="M16" s="49"/>
    </row>
    <row r="17" spans="1:13" s="33" customFormat="1">
      <c r="A17" s="50"/>
      <c r="B17" s="50"/>
      <c r="C17" s="50"/>
      <c r="D17" s="50"/>
      <c r="E17" s="49"/>
      <c r="F17" s="49"/>
      <c r="G17" s="49"/>
      <c r="H17" s="49"/>
      <c r="I17" s="49"/>
      <c r="J17" s="49"/>
      <c r="K17" s="49"/>
      <c r="L17" s="49"/>
      <c r="M17" s="49"/>
    </row>
    <row r="18" spans="1:13">
      <c r="A18" s="53" t="s">
        <v>81</v>
      </c>
      <c r="B18" s="52"/>
      <c r="C18" s="52"/>
      <c r="D18" s="52"/>
      <c r="E18" s="51"/>
      <c r="F18" s="51"/>
      <c r="G18" s="51"/>
      <c r="H18" s="51"/>
      <c r="I18" s="51"/>
      <c r="J18" s="51"/>
      <c r="K18" s="51"/>
      <c r="L18" s="51"/>
      <c r="M18" s="51"/>
    </row>
    <row r="19" spans="1:13">
      <c r="A19" s="50"/>
      <c r="B19" s="50"/>
      <c r="C19" s="50"/>
      <c r="D19" s="50"/>
      <c r="E19" s="49"/>
      <c r="F19" s="49"/>
      <c r="G19" s="49"/>
      <c r="H19" s="49"/>
      <c r="I19" s="49"/>
      <c r="J19" s="49"/>
      <c r="K19" s="49"/>
      <c r="L19" s="49"/>
      <c r="M19" s="49"/>
    </row>
    <row r="20" spans="1:13">
      <c r="A20" s="50"/>
      <c r="B20" s="50"/>
      <c r="C20" s="50"/>
      <c r="D20" s="50"/>
      <c r="E20" s="49"/>
      <c r="F20" s="49"/>
      <c r="G20" s="49"/>
      <c r="H20" s="49"/>
      <c r="I20" s="49"/>
      <c r="J20" s="49"/>
      <c r="K20" s="49"/>
      <c r="L20" s="49"/>
      <c r="M20" s="49"/>
    </row>
    <row r="21" spans="1:13">
      <c r="A21" s="50"/>
      <c r="B21" s="50"/>
      <c r="C21" s="50"/>
      <c r="D21" s="50"/>
      <c r="E21" s="49"/>
      <c r="F21" s="49"/>
      <c r="G21" s="49"/>
      <c r="H21" s="49"/>
      <c r="I21" s="49"/>
      <c r="J21" s="49"/>
      <c r="K21" s="49"/>
      <c r="L21" s="49"/>
      <c r="M21" s="49"/>
    </row>
    <row r="22" spans="1:13">
      <c r="A22" s="50"/>
      <c r="B22" s="50"/>
      <c r="C22" s="50"/>
      <c r="D22" s="50"/>
      <c r="E22" s="49"/>
      <c r="F22" s="49"/>
      <c r="G22" s="49"/>
      <c r="H22" s="49"/>
      <c r="I22" s="49"/>
      <c r="J22" s="49"/>
      <c r="K22" s="49"/>
      <c r="L22" s="49"/>
      <c r="M22" s="49"/>
    </row>
    <row r="23" spans="1:13">
      <c r="A23" s="50"/>
      <c r="B23" s="50"/>
      <c r="C23" s="50"/>
      <c r="D23" s="50"/>
      <c r="E23" s="49"/>
      <c r="F23" s="49"/>
      <c r="G23" s="49"/>
      <c r="H23" s="49"/>
      <c r="I23" s="49"/>
      <c r="J23" s="49"/>
      <c r="K23" s="49"/>
      <c r="L23" s="49"/>
      <c r="M23" s="49"/>
    </row>
    <row r="24" spans="1:13">
      <c r="A24" s="48" t="s">
        <v>80</v>
      </c>
      <c r="B24" s="47"/>
      <c r="C24" s="47"/>
      <c r="D24" s="47"/>
      <c r="E24" s="46"/>
      <c r="F24" s="46"/>
      <c r="G24" s="46"/>
      <c r="H24" s="46"/>
      <c r="I24" s="46"/>
      <c r="J24" s="46"/>
      <c r="K24" s="46"/>
      <c r="L24" s="46"/>
      <c r="M24" s="46"/>
    </row>
    <row r="25" spans="1:13">
      <c r="A25" s="45" t="s">
        <v>79</v>
      </c>
      <c r="B25" s="20" t="s">
        <v>78</v>
      </c>
    </row>
    <row r="26" spans="1:13">
      <c r="A26" s="20"/>
      <c r="B26" s="20" t="s">
        <v>77</v>
      </c>
      <c r="D26" s="33"/>
    </row>
    <row r="27" spans="1:13">
      <c r="A27" s="20"/>
      <c r="B27" s="20" t="s">
        <v>76</v>
      </c>
      <c r="D27" s="33"/>
    </row>
    <row r="28" spans="1:13">
      <c r="A28" s="20"/>
      <c r="B28" s="20" t="s">
        <v>75</v>
      </c>
      <c r="D28" s="33"/>
    </row>
    <row r="29" spans="1:13">
      <c r="A29" s="20"/>
      <c r="B29" s="20" t="s">
        <v>74</v>
      </c>
      <c r="D29" s="33"/>
    </row>
    <row r="30" spans="1:13">
      <c r="B30" s="20" t="s">
        <v>73</v>
      </c>
      <c r="D30" s="33"/>
    </row>
  </sheetData>
  <sheetProtection insertRows="0" deleteRows="0" selectLockedCells="1"/>
  <mergeCells count="5">
    <mergeCell ref="A1:M1"/>
    <mergeCell ref="A2:M2"/>
    <mergeCell ref="A3:M3"/>
    <mergeCell ref="F4:J4"/>
    <mergeCell ref="K4:M4"/>
  </mergeCells>
  <printOptions horizontalCentered="1"/>
  <pageMargins left="0.47244094488188998" right="0.31496062992126" top="0.74803149606299202" bottom="0.511811023622047" header="0.27559055118110198" footer="0.27559055118110198"/>
  <pageSetup paperSize="9" scale="85" fitToHeight="2" orientation="landscape" r:id="rId1"/>
  <headerFooter alignWithMargins="0">
    <oddFooter>&amp;L&amp;A&amp;C&amp;F&amp;R&amp;P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selection activeCell="E17" sqref="E17:H17"/>
    </sheetView>
  </sheetViews>
  <sheetFormatPr defaultColWidth="9" defaultRowHeight="19.5"/>
  <cols>
    <col min="1" max="1" width="3.625" style="59" customWidth="1"/>
    <col min="2" max="2" width="28.375" style="58" customWidth="1"/>
    <col min="3" max="3" width="31" style="58" customWidth="1"/>
    <col min="4" max="8" width="9.625" style="58" customWidth="1"/>
    <col min="9" max="12" width="9.625" style="59" customWidth="1"/>
    <col min="13" max="16384" width="9" style="58"/>
  </cols>
  <sheetData>
    <row r="1" spans="1:12" ht="32.25" customHeight="1">
      <c r="A1" s="264" t="s">
        <v>121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s="119" customFormat="1" ht="20.25">
      <c r="A2" s="121"/>
      <c r="B2" s="265" t="s">
        <v>120</v>
      </c>
      <c r="C2" s="265"/>
      <c r="D2" s="120"/>
      <c r="E2" s="120"/>
      <c r="F2" s="266" t="s">
        <v>119</v>
      </c>
      <c r="G2" s="265"/>
      <c r="H2" s="265"/>
      <c r="I2" s="265"/>
      <c r="J2" s="265"/>
      <c r="K2" s="265"/>
      <c r="L2" s="265"/>
    </row>
    <row r="3" spans="1:12" s="92" customFormat="1">
      <c r="A3" s="118"/>
      <c r="B3" s="117"/>
      <c r="C3" s="115"/>
      <c r="D3" s="115"/>
      <c r="E3" s="115"/>
      <c r="F3" s="115"/>
      <c r="G3" s="115"/>
      <c r="H3" s="76"/>
      <c r="I3" s="76"/>
      <c r="J3" s="116"/>
      <c r="K3" s="115"/>
      <c r="L3" s="114"/>
    </row>
    <row r="4" spans="1:12" s="92" customFormat="1" ht="18.75">
      <c r="A4" s="113"/>
      <c r="B4" s="112"/>
      <c r="C4" s="111"/>
      <c r="D4" s="267" t="s">
        <v>118</v>
      </c>
      <c r="E4" s="268"/>
      <c r="F4" s="268"/>
      <c r="G4" s="268"/>
      <c r="H4" s="269"/>
      <c r="I4" s="110" t="s">
        <v>4</v>
      </c>
      <c r="J4" s="110" t="s">
        <v>117</v>
      </c>
      <c r="K4" s="110" t="s">
        <v>12</v>
      </c>
      <c r="L4" s="110" t="s">
        <v>116</v>
      </c>
    </row>
    <row r="5" spans="1:12" s="92" customFormat="1" ht="18.75">
      <c r="A5" s="109" t="s">
        <v>115</v>
      </c>
      <c r="B5" s="107" t="s">
        <v>114</v>
      </c>
      <c r="C5" s="109" t="s">
        <v>113</v>
      </c>
      <c r="D5" s="108">
        <v>1</v>
      </c>
      <c r="E5" s="108">
        <v>2</v>
      </c>
      <c r="F5" s="108">
        <v>3</v>
      </c>
      <c r="G5" s="108">
        <v>4</v>
      </c>
      <c r="H5" s="108">
        <v>5</v>
      </c>
      <c r="I5" s="107" t="s">
        <v>112</v>
      </c>
      <c r="J5" s="107" t="s">
        <v>111</v>
      </c>
      <c r="K5" s="107" t="s">
        <v>110</v>
      </c>
      <c r="L5" s="106" t="s">
        <v>109</v>
      </c>
    </row>
    <row r="6" spans="1:12" s="92" customFormat="1" ht="18.75">
      <c r="A6" s="105"/>
      <c r="B6" s="103"/>
      <c r="C6" s="104"/>
      <c r="D6" s="103"/>
      <c r="E6" s="103"/>
      <c r="F6" s="103" t="s">
        <v>108</v>
      </c>
      <c r="G6" s="103"/>
      <c r="H6" s="103"/>
      <c r="I6" s="103"/>
      <c r="J6" s="103"/>
      <c r="K6" s="103" t="s">
        <v>107</v>
      </c>
      <c r="L6" s="102">
        <v>100</v>
      </c>
    </row>
    <row r="7" spans="1:12" s="101" customFormat="1" ht="18.75">
      <c r="A7" s="97">
        <v>1</v>
      </c>
      <c r="B7" s="100"/>
      <c r="C7" s="99"/>
      <c r="D7" s="94"/>
      <c r="E7" s="94"/>
      <c r="F7" s="94"/>
      <c r="G7" s="94"/>
      <c r="H7" s="94"/>
      <c r="I7" s="94">
        <f>F7</f>
        <v>0</v>
      </c>
      <c r="J7" s="93">
        <v>5</v>
      </c>
      <c r="K7" s="93">
        <v>20</v>
      </c>
      <c r="L7" s="93">
        <f>J7*K7*20/100</f>
        <v>20</v>
      </c>
    </row>
    <row r="8" spans="1:12" s="101" customFormat="1" ht="18.75">
      <c r="A8" s="97">
        <v>2</v>
      </c>
      <c r="B8" s="96"/>
      <c r="C8" s="95"/>
      <c r="D8" s="94"/>
      <c r="E8" s="94"/>
      <c r="F8" s="94"/>
      <c r="G8" s="94"/>
      <c r="H8" s="94"/>
      <c r="I8" s="94">
        <f>F8</f>
        <v>0</v>
      </c>
      <c r="J8" s="93">
        <v>5</v>
      </c>
      <c r="K8" s="93">
        <v>20</v>
      </c>
      <c r="L8" s="93">
        <f>J8*K8*20/100</f>
        <v>20</v>
      </c>
    </row>
    <row r="9" spans="1:12" s="92" customFormat="1" ht="18.75">
      <c r="A9" s="97">
        <v>3</v>
      </c>
      <c r="B9" s="100"/>
      <c r="C9" s="99"/>
      <c r="D9" s="94"/>
      <c r="E9" s="94"/>
      <c r="F9" s="94"/>
      <c r="G9" s="94"/>
      <c r="H9" s="94"/>
      <c r="I9" s="94">
        <f>F9</f>
        <v>0</v>
      </c>
      <c r="J9" s="93">
        <v>5</v>
      </c>
      <c r="K9" s="93">
        <v>20</v>
      </c>
      <c r="L9" s="93">
        <f>J9*K9*20/100</f>
        <v>20</v>
      </c>
    </row>
    <row r="10" spans="1:12" s="92" customFormat="1" ht="18.75">
      <c r="A10" s="97">
        <v>4</v>
      </c>
      <c r="B10" s="96"/>
      <c r="C10" s="99"/>
      <c r="D10" s="94"/>
      <c r="E10" s="94"/>
      <c r="F10" s="94"/>
      <c r="G10" s="94"/>
      <c r="H10" s="94"/>
      <c r="I10" s="94">
        <f>F10</f>
        <v>0</v>
      </c>
      <c r="J10" s="93">
        <v>5</v>
      </c>
      <c r="K10" s="93">
        <v>20</v>
      </c>
      <c r="L10" s="93">
        <f>J10*K10*20/100</f>
        <v>20</v>
      </c>
    </row>
    <row r="11" spans="1:12" s="92" customFormat="1" ht="18.75">
      <c r="A11" s="97">
        <v>5</v>
      </c>
      <c r="B11" s="96"/>
      <c r="C11" s="98"/>
      <c r="D11" s="94"/>
      <c r="E11" s="94"/>
      <c r="F11" s="94"/>
      <c r="G11" s="94"/>
      <c r="H11" s="94"/>
      <c r="I11" s="94">
        <f>F11</f>
        <v>0</v>
      </c>
      <c r="J11" s="93">
        <v>3</v>
      </c>
      <c r="K11" s="93">
        <v>20</v>
      </c>
      <c r="L11" s="93">
        <f>J11*K11*20/100</f>
        <v>12</v>
      </c>
    </row>
    <row r="12" spans="1:12" s="92" customFormat="1" ht="18.75">
      <c r="A12" s="97"/>
      <c r="B12" s="96"/>
      <c r="C12" s="95"/>
      <c r="D12" s="94"/>
      <c r="E12" s="94"/>
      <c r="F12" s="94"/>
      <c r="G12" s="94"/>
      <c r="H12" s="94"/>
      <c r="I12" s="94"/>
      <c r="J12" s="93"/>
      <c r="K12" s="93"/>
      <c r="L12" s="93"/>
    </row>
    <row r="13" spans="1:12" s="88" customFormat="1" ht="18.75">
      <c r="A13" s="91"/>
      <c r="B13" s="90" t="s">
        <v>106</v>
      </c>
      <c r="C13" s="90"/>
      <c r="D13" s="90"/>
      <c r="E13" s="90"/>
      <c r="F13" s="90"/>
      <c r="G13" s="90"/>
      <c r="H13" s="90"/>
      <c r="I13" s="90"/>
      <c r="J13" s="90" t="s">
        <v>106</v>
      </c>
      <c r="K13" s="89">
        <f>SUM(K7:K12)</f>
        <v>100</v>
      </c>
      <c r="L13" s="89">
        <f>SUM(L7:L12)</f>
        <v>92</v>
      </c>
    </row>
    <row r="14" spans="1:12" ht="18.75" customHeight="1">
      <c r="A14" s="87"/>
      <c r="B14" s="86" t="s">
        <v>105</v>
      </c>
      <c r="C14" s="270" t="s">
        <v>104</v>
      </c>
      <c r="D14" s="271"/>
      <c r="E14" s="272" t="s">
        <v>103</v>
      </c>
      <c r="F14" s="272"/>
      <c r="G14" s="272"/>
      <c r="H14" s="271"/>
      <c r="I14" s="85" t="s">
        <v>102</v>
      </c>
      <c r="J14" s="84"/>
      <c r="K14" s="84"/>
      <c r="L14" s="83"/>
    </row>
    <row r="15" spans="1:12">
      <c r="A15" s="71"/>
      <c r="B15" s="82"/>
      <c r="C15" s="276" t="s">
        <v>101</v>
      </c>
      <c r="D15" s="277"/>
      <c r="E15" s="280" t="s">
        <v>100</v>
      </c>
      <c r="F15" s="280"/>
      <c r="G15" s="280"/>
      <c r="H15" s="277"/>
      <c r="I15" s="81" t="s">
        <v>99</v>
      </c>
      <c r="J15" s="76"/>
      <c r="K15" s="76"/>
      <c r="L15" s="75"/>
    </row>
    <row r="16" spans="1:12">
      <c r="A16" s="71"/>
      <c r="B16" s="70"/>
      <c r="C16" s="80"/>
      <c r="D16" s="78"/>
      <c r="E16" s="79"/>
      <c r="F16" s="79"/>
      <c r="G16" s="79"/>
      <c r="H16" s="78"/>
      <c r="I16" s="77"/>
      <c r="J16" s="76"/>
      <c r="K16" s="76"/>
      <c r="L16" s="75"/>
    </row>
    <row r="17" spans="1:12">
      <c r="A17" s="71"/>
      <c r="B17" s="70"/>
      <c r="C17" s="273"/>
      <c r="D17" s="275"/>
      <c r="E17" s="281"/>
      <c r="F17" s="281"/>
      <c r="G17" s="281"/>
      <c r="H17" s="282"/>
      <c r="I17" s="273" t="s">
        <v>98</v>
      </c>
      <c r="J17" s="274"/>
      <c r="K17" s="274"/>
      <c r="L17" s="275"/>
    </row>
    <row r="18" spans="1:12">
      <c r="A18" s="71"/>
      <c r="B18" s="70" t="s">
        <v>97</v>
      </c>
      <c r="C18" s="273" t="s">
        <v>97</v>
      </c>
      <c r="D18" s="275"/>
      <c r="E18" s="273" t="s">
        <v>97</v>
      </c>
      <c r="F18" s="274"/>
      <c r="G18" s="274"/>
      <c r="H18" s="275"/>
      <c r="I18" s="283" t="s">
        <v>96</v>
      </c>
      <c r="J18" s="284"/>
      <c r="K18" s="284"/>
      <c r="L18" s="285"/>
    </row>
    <row r="19" spans="1:12">
      <c r="A19" s="71"/>
      <c r="B19" s="70" t="s">
        <v>95</v>
      </c>
      <c r="C19" s="273" t="s">
        <v>95</v>
      </c>
      <c r="D19" s="275"/>
      <c r="E19" s="273" t="s">
        <v>95</v>
      </c>
      <c r="F19" s="274"/>
      <c r="G19" s="274"/>
      <c r="H19" s="275"/>
      <c r="I19" s="74"/>
      <c r="J19" s="73"/>
      <c r="K19" s="73"/>
      <c r="L19" s="72"/>
    </row>
    <row r="20" spans="1:12">
      <c r="A20" s="71"/>
      <c r="B20" s="70" t="s">
        <v>94</v>
      </c>
      <c r="C20" s="273" t="s">
        <v>93</v>
      </c>
      <c r="D20" s="275"/>
      <c r="E20" s="290" t="s">
        <v>92</v>
      </c>
      <c r="F20" s="290"/>
      <c r="G20" s="290"/>
      <c r="H20" s="291"/>
      <c r="I20" s="273" t="s">
        <v>91</v>
      </c>
      <c r="J20" s="274"/>
      <c r="K20" s="274"/>
      <c r="L20" s="275"/>
    </row>
    <row r="21" spans="1:12">
      <c r="A21" s="69"/>
      <c r="B21" s="68"/>
      <c r="C21" s="276" t="s">
        <v>90</v>
      </c>
      <c r="D21" s="277"/>
      <c r="E21" s="278" t="s">
        <v>89</v>
      </c>
      <c r="F21" s="278"/>
      <c r="G21" s="278"/>
      <c r="H21" s="279"/>
      <c r="I21" s="67" t="s">
        <v>88</v>
      </c>
      <c r="J21" s="66"/>
      <c r="K21" s="66"/>
      <c r="L21" s="65"/>
    </row>
    <row r="22" spans="1:12">
      <c r="A22" s="64"/>
      <c r="B22" s="63"/>
      <c r="C22" s="286" t="s">
        <v>87</v>
      </c>
      <c r="D22" s="287"/>
      <c r="E22" s="288" t="s">
        <v>86</v>
      </c>
      <c r="F22" s="288"/>
      <c r="G22" s="288"/>
      <c r="H22" s="289"/>
      <c r="I22" s="62" t="s">
        <v>85</v>
      </c>
      <c r="J22" s="61"/>
      <c r="K22" s="61"/>
      <c r="L22" s="60"/>
    </row>
  </sheetData>
  <mergeCells count="23">
    <mergeCell ref="C22:D22"/>
    <mergeCell ref="E22:H22"/>
    <mergeCell ref="C19:D19"/>
    <mergeCell ref="E19:H19"/>
    <mergeCell ref="C20:D20"/>
    <mergeCell ref="E20:H20"/>
    <mergeCell ref="I20:L20"/>
    <mergeCell ref="C21:D21"/>
    <mergeCell ref="E21:H21"/>
    <mergeCell ref="C15:D15"/>
    <mergeCell ref="E15:H15"/>
    <mergeCell ref="C17:D17"/>
    <mergeCell ref="E17:H17"/>
    <mergeCell ref="I17:L17"/>
    <mergeCell ref="C18:D18"/>
    <mergeCell ref="E18:H18"/>
    <mergeCell ref="I18:L18"/>
    <mergeCell ref="A1:L1"/>
    <mergeCell ref="B2:C2"/>
    <mergeCell ref="F2:L2"/>
    <mergeCell ref="D4:H4"/>
    <mergeCell ref="C14:D14"/>
    <mergeCell ref="E14:H14"/>
  </mergeCells>
  <printOptions horizontalCentered="1"/>
  <pageMargins left="0.15748031496062992" right="0.19685039370078741" top="0.74803149606299213" bottom="0.23622047244094491" header="0.51181102362204722" footer="0.35433070866141736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2"/>
  <sheetViews>
    <sheetView workbookViewId="0">
      <selection activeCell="C10" sqref="C10"/>
    </sheetView>
  </sheetViews>
  <sheetFormatPr defaultRowHeight="14.25"/>
  <cols>
    <col min="1" max="3" width="25.625" customWidth="1"/>
    <col min="6" max="6" width="29.875" customWidth="1"/>
  </cols>
  <sheetData>
    <row r="1" spans="1:8" ht="20.25">
      <c r="A1" s="123" t="s">
        <v>151</v>
      </c>
      <c r="C1" t="s">
        <v>206</v>
      </c>
      <c r="F1" t="s">
        <v>210</v>
      </c>
    </row>
    <row r="2" spans="1:8" ht="20.25">
      <c r="A2" s="128" t="s">
        <v>150</v>
      </c>
      <c r="C2" s="128" t="s">
        <v>150</v>
      </c>
      <c r="F2" s="128" t="s">
        <v>150</v>
      </c>
      <c r="H2" t="s">
        <v>150</v>
      </c>
    </row>
    <row r="3" spans="1:8" ht="63">
      <c r="A3" s="124" t="s">
        <v>146</v>
      </c>
      <c r="C3" s="163" t="s">
        <v>205</v>
      </c>
      <c r="F3" s="163" t="s">
        <v>200</v>
      </c>
    </row>
    <row r="4" spans="1:8" ht="40.5">
      <c r="A4" s="124" t="s">
        <v>147</v>
      </c>
      <c r="C4" s="124" t="s">
        <v>207</v>
      </c>
      <c r="F4" s="124" t="s">
        <v>211</v>
      </c>
    </row>
    <row r="5" spans="1:8" ht="20.25">
      <c r="A5" s="124" t="s">
        <v>148</v>
      </c>
      <c r="C5" s="124"/>
    </row>
    <row r="8" spans="1:8" s="129" customFormat="1" ht="20.25">
      <c r="A8" s="125" t="s">
        <v>149</v>
      </c>
    </row>
    <row r="9" spans="1:8" s="129" customFormat="1" ht="40.5">
      <c r="A9" s="130" t="s">
        <v>146</v>
      </c>
      <c r="B9" s="130" t="str">
        <f>IF(A9=A3,A14,IF(A9=A4,B14,IF(A9=A5,C14,0)))</f>
        <v>ร้อยละความสำเร็จของการดำเนินการตามแผน CRM</v>
      </c>
    </row>
    <row r="10" spans="1:8" s="129" customFormat="1" ht="40.5">
      <c r="A10" s="131"/>
      <c r="B10" s="130" t="str">
        <f>IF(A9=A3,A15,IF(A9=A4,B15,IF(A9=A5,C15,0)))</f>
        <v>ร้อยละความพึงพอใจของผู้เข้าร่วมกิจกรรม CRM</v>
      </c>
    </row>
    <row r="11" spans="1:8" s="129" customFormat="1" ht="20.25"/>
    <row r="13" spans="1:8" ht="40.5">
      <c r="A13" s="124" t="s">
        <v>146</v>
      </c>
      <c r="B13" s="124" t="s">
        <v>147</v>
      </c>
      <c r="C13" s="124" t="s">
        <v>148</v>
      </c>
    </row>
    <row r="14" spans="1:8" ht="40.5">
      <c r="A14" s="126" t="s">
        <v>203</v>
      </c>
      <c r="B14" s="126" t="s">
        <v>133</v>
      </c>
      <c r="C14" s="126" t="s">
        <v>134</v>
      </c>
    </row>
    <row r="15" spans="1:8" ht="40.5">
      <c r="A15" s="127" t="s">
        <v>248</v>
      </c>
      <c r="B15" s="127" t="s">
        <v>249</v>
      </c>
      <c r="C15" s="127" t="s">
        <v>250</v>
      </c>
    </row>
    <row r="18" spans="1:1" ht="20.25">
      <c r="A18" s="123" t="s">
        <v>199</v>
      </c>
    </row>
    <row r="19" spans="1:1" ht="20.25">
      <c r="A19" s="128" t="s">
        <v>150</v>
      </c>
    </row>
    <row r="20" spans="1:1" ht="81">
      <c r="A20" s="142" t="s">
        <v>243</v>
      </c>
    </row>
    <row r="21" spans="1:1" ht="101.25">
      <c r="A21" s="142" t="s">
        <v>244</v>
      </c>
    </row>
    <row r="22" spans="1:1" ht="101.25">
      <c r="A22" s="142" t="s">
        <v>245</v>
      </c>
    </row>
  </sheetData>
  <dataValidations count="3">
    <dataValidation type="list" allowBlank="1" showInputMessage="1" showErrorMessage="1" sqref="A9">
      <formula1>Projectn</formula1>
    </dataValidation>
    <dataValidation type="list" allowBlank="1" showInputMessage="1" showErrorMessage="1" sqref="C18">
      <formula1>Projecty</formula1>
    </dataValidation>
    <dataValidation type="list" allowBlank="1" showInputMessage="1" showErrorMessage="1" sqref="H2">
      <formula1>efficien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13</vt:i4>
      </vt:variant>
    </vt:vector>
  </HeadingPairs>
  <TitlesOfParts>
    <vt:vector size="21" baseType="lpstr">
      <vt:lpstr>os1(ภาค) </vt:lpstr>
      <vt:lpstr>os2 (ภาค) </vt:lpstr>
      <vt:lpstr>os3อนก</vt:lpstr>
      <vt:lpstr>os3จัดเก็บ</vt:lpstr>
      <vt:lpstr>os3ปราบปราม</vt:lpstr>
      <vt:lpstr>os3เทคโน</vt:lpstr>
      <vt:lpstr>OS4(PMS)</vt:lpstr>
      <vt:lpstr>Dropdownห้ามลบ</vt:lpstr>
      <vt:lpstr>efficien</vt:lpstr>
      <vt:lpstr>'OS4(PMS)'!Print_Area</vt:lpstr>
      <vt:lpstr>'os1(ภาค) '!Print_Titles</vt:lpstr>
      <vt:lpstr>'os2 (ภาค) '!Print_Titles</vt:lpstr>
      <vt:lpstr>os3จัดเก็บ!Print_Titles</vt:lpstr>
      <vt:lpstr>os3เทคโน!Print_Titles</vt:lpstr>
      <vt:lpstr>os3ปราบปราม!Print_Titles</vt:lpstr>
      <vt:lpstr>os3อนก!Print_Titles</vt:lpstr>
      <vt:lpstr>'OS4(PMS)'!Print_Titles</vt:lpstr>
      <vt:lpstr>Dropdownห้ามลบ!Project</vt:lpstr>
      <vt:lpstr>Projectn</vt:lpstr>
      <vt:lpstr>Projecty</vt:lpstr>
      <vt:lpstr>Protect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</dc:creator>
  <cp:lastModifiedBy>Hewlett-Packard Company</cp:lastModifiedBy>
  <cp:lastPrinted>2018-11-06T09:31:05Z</cp:lastPrinted>
  <dcterms:created xsi:type="dcterms:W3CDTF">2010-09-09T14:37:57Z</dcterms:created>
  <dcterms:modified xsi:type="dcterms:W3CDTF">2018-11-16T02:49:58Z</dcterms:modified>
</cp:coreProperties>
</file>