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3500" windowHeight="11115" tabRatio="898" firstSheet="11" activeTab="18"/>
  </bookViews>
  <sheets>
    <sheet name="แบบ 4.6" sheetId="1" r:id="rId1"/>
    <sheet name="ตารางที่ 1 " sheetId="2" r:id="rId2"/>
    <sheet name="ตารางที่ 2 " sheetId="3" r:id="rId3"/>
    <sheet name="ตารางที่ 3" sheetId="4" r:id="rId4"/>
    <sheet name="ตารางที่ 4" sheetId="5" r:id="rId5"/>
    <sheet name="ตารางที่ 5" sheetId="6" r:id="rId6"/>
    <sheet name="ตารางที่ 6" sheetId="7" r:id="rId7"/>
    <sheet name="ตารางเปรียบเทียบ7" sheetId="8" r:id="rId8"/>
    <sheet name="รายงาน7" sheetId="9" r:id="rId9"/>
    <sheet name="ตารางเปรียบเทียบ 8" sheetId="10" r:id="rId10"/>
    <sheet name="รายงาน8" sheetId="11" r:id="rId11"/>
    <sheet name="ตาราง9" sheetId="12" r:id="rId12"/>
    <sheet name="รายงาน9" sheetId="13" r:id="rId13"/>
    <sheet name="ตารางเปรียบเทียบ10" sheetId="14" r:id="rId14"/>
    <sheet name="รายงาน10" sheetId="15" r:id="rId15"/>
    <sheet name="ตารางที่11" sheetId="16" r:id="rId16"/>
    <sheet name="รายงาน11" sheetId="17" r:id="rId17"/>
    <sheet name="ตารางที่12 " sheetId="18" r:id="rId18"/>
    <sheet name="รายงานสรุปผลการวิเคราะห์" sheetId="19" r:id="rId19"/>
  </sheets>
  <externalReferences>
    <externalReference r:id="rId22"/>
    <externalReference r:id="rId23"/>
  </externalReferences>
  <definedNames>
    <definedName name="DAT10">'[1]1'!#REF!</definedName>
    <definedName name="DAT12">'[1]1'!#REF!</definedName>
    <definedName name="DAT13">'[1]1'!#REF!</definedName>
    <definedName name="DAT14">'[1]1'!#REF!</definedName>
    <definedName name="DAT15">'[1]1'!#REF!</definedName>
    <definedName name="DAT16">'[1]1'!#REF!</definedName>
    <definedName name="DAT17">'[1]1'!#REF!</definedName>
    <definedName name="DAT18">'[1]1'!#REF!</definedName>
    <definedName name="DAT19">'[1]1'!#REF!</definedName>
    <definedName name="DAT20">'[1]1'!#REF!</definedName>
    <definedName name="DAT21">'[1]1'!#REF!</definedName>
    <definedName name="DAT6">'[2]1'!#REF!</definedName>
    <definedName name="DAT8">'[2]1'!#REF!</definedName>
    <definedName name="_xlnm.Print_Titles" localSheetId="11">'ตาราง9'!$A:$A,'ตาราง9'!$3:$4</definedName>
    <definedName name="_xlnm.Print_Titles" localSheetId="2">'ตารางที่ 2 '!$1:$5</definedName>
    <definedName name="_xlnm.Print_Titles" localSheetId="15">'ตารางที่11'!$A:$A,'ตารางที่11'!$4:$8</definedName>
    <definedName name="_xlnm.Print_Titles" localSheetId="9">'ตารางเปรียบเทียบ 8'!$A:$A</definedName>
    <definedName name="_xlnm.Print_Titles" localSheetId="13">'ตารางเปรียบเทียบ10'!$A:$A,'ตารางเปรียบเทียบ10'!$3:$4</definedName>
    <definedName name="_xlnm.Print_Titles" localSheetId="7">'ตารางเปรียบเทียบ7'!$A:$A</definedName>
    <definedName name="_xlnm.Print_Titles" localSheetId="0">'แบบ 4.6'!$1:$2</definedName>
    <definedName name="_xlnm.Print_Titles" localSheetId="14">'รายงาน10'!$A:$A,'รายงาน10'!#REF!</definedName>
    <definedName name="_xlnm.Print_Titles" localSheetId="10">'รายงาน8'!$A:$A,'รายงาน8'!#REF!</definedName>
    <definedName name="_xlnm.Print_Titles" localSheetId="12">'รายงาน9'!$A:$A,'รายงาน9'!#REF!</definedName>
    <definedName name="TEST26">#REF!</definedName>
    <definedName name="TEST27">#REF!</definedName>
    <definedName name="TEST28">#REF!</definedName>
    <definedName name="TEST29">#REF!</definedName>
    <definedName name="TEST30">#REF!</definedName>
    <definedName name="TEST31">#REF!</definedName>
  </definedNames>
  <calcPr fullCalcOnLoad="1"/>
</workbook>
</file>

<file path=xl/sharedStrings.xml><?xml version="1.0" encoding="utf-8"?>
<sst xmlns="http://schemas.openxmlformats.org/spreadsheetml/2006/main" count="1340" uniqueCount="437">
  <si>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</si>
  <si>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</si>
  <si>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</si>
  <si>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</si>
  <si>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</si>
  <si>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2. ค่าใช้จ่ายด้านการฝึกอบรม</t>
  </si>
  <si>
    <t>5. ค่าเสื่อมราคาและค่าตัดจำหน่าย</t>
  </si>
  <si>
    <t>รวมต้นทุนผลผลิต</t>
  </si>
  <si>
    <t>1.  ค่าใช้จ่ายบุคลากร</t>
  </si>
  <si>
    <t>3. ค่าใช้จ่ายเดินทาง</t>
  </si>
  <si>
    <t>4. ค่าตอบแทน ใช้สอยวัสดุ และค่าสาธารณูปโภค</t>
  </si>
  <si>
    <t>ศูนย์ต้นทุน</t>
  </si>
  <si>
    <t>ค่าใช้จ่ายทางตรง</t>
  </si>
  <si>
    <t>ค่าใช้จ่ายทางอ้อม</t>
  </si>
  <si>
    <t>ศูนย์ต้นทุนหลัก</t>
  </si>
  <si>
    <t>กิจกรรมย่อย</t>
  </si>
  <si>
    <t>ค่าเสื่อมราคา</t>
  </si>
  <si>
    <t>ต้นทุนรวม</t>
  </si>
  <si>
    <t>กิจกรรมย่อยของหน่วยงานหลัก</t>
  </si>
  <si>
    <t xml:space="preserve">ปริมาณ </t>
  </si>
  <si>
    <t>หน่วยนับ</t>
  </si>
  <si>
    <t>กิจกรรมย่อยของหน่วยงานสนับสนุน</t>
  </si>
  <si>
    <t>ผลผลิตย่อย</t>
  </si>
  <si>
    <t>ปริมาณ</t>
  </si>
  <si>
    <t xml:space="preserve">หมายเหตุ : </t>
  </si>
  <si>
    <t xml:space="preserve">                   ค่าใช้จ่ายในระบบ  GFMIS</t>
  </si>
  <si>
    <t xml:space="preserve">                          รายการ T/E หน่วยงานโอนให้ บก.- เงินนอกงบประมาณ</t>
  </si>
  <si>
    <t xml:space="preserve">                          รายการ ค่าใช้จ่ายระหว่างหน่วยงาน - ปรับเงินฝากคลัง</t>
  </si>
  <si>
    <t xml:space="preserve">                          ค่ารักษาพยาบาลของข้าราชการบำนาญคนไข้นอกและคนไข้ใน - รพ.รัฐและเอกชน</t>
  </si>
  <si>
    <t xml:space="preserve">                    รวมต้นทุนผลผลิต</t>
  </si>
  <si>
    <t xml:space="preserve">ต้นทุนต่อหน่วย </t>
  </si>
  <si>
    <t>ผลผลิตหลัก</t>
  </si>
  <si>
    <t>กิจกรรมหลัก</t>
  </si>
  <si>
    <t>หน่วยงาน</t>
  </si>
  <si>
    <t>ต้นทุนต่อหน่วย</t>
  </si>
  <si>
    <t>6.เงินราชการลับในการรักษาความมั่นคงของประเทศ</t>
  </si>
  <si>
    <t>7. ค่าใช้จ่ายเงินอุดหนุน</t>
  </si>
  <si>
    <t xml:space="preserve">                          รายการ T/R รายได้แผ่นดินนำส่งคลัง</t>
  </si>
  <si>
    <t>การจัดเก็บภาษีสรรพสามิต</t>
  </si>
  <si>
    <t>รวมศูนย์ต้นทุนสนับสนุน</t>
  </si>
  <si>
    <t>(หน่วย : บาท)</t>
  </si>
  <si>
    <t xml:space="preserve">      (หน่วย : บาท)</t>
  </si>
  <si>
    <t>รวมศูนย์ต้นทุนหลัก</t>
  </si>
  <si>
    <t>ศูนย์ต้นทุนสนับสนุน</t>
  </si>
  <si>
    <t>2. การป้องกันและปราบปราม</t>
  </si>
  <si>
    <t>ผลการเปรียบเทียบ</t>
  </si>
  <si>
    <t xml:space="preserve">  (หน่วย : บาท)</t>
  </si>
  <si>
    <t>ต้นทุนคงที่เพิ่ม/(ลด)%</t>
  </si>
  <si>
    <t>ต้นทุนรวมเพิ่ม/(ลด) %</t>
  </si>
  <si>
    <t>ต้นทุนคงที่</t>
  </si>
  <si>
    <t>ต้นทุนผันแปร</t>
  </si>
  <si>
    <t xml:space="preserve">                   ต้นทุนผันแปร หมายถึง ต้นทุนที่เปลี่ยนแปลงไปตามปริมาณกิจกรรมหรือผลผลิตของหน่วยงาน</t>
  </si>
  <si>
    <t>ต้นทุนทางอ้อม</t>
  </si>
  <si>
    <t>ต้นทุนคงที่เพิ่ม/(ลด) %</t>
  </si>
  <si>
    <t>ต้นทุนผันแปรเพิ่ม/(ลด) %</t>
  </si>
  <si>
    <t xml:space="preserve">              การวิเคราะห์สาเหตุของการเปลี่ยนแปลงของต้นทุนทางอ้อมตามลักษณะของต้นทุน (คงที่/ผันแปร)(อธิบายเฉพาะค่าใช้จ่ายทางอ้อมที่เปลี่ยนแปลงอย่างมีสาระสำคัญ)</t>
  </si>
  <si>
    <t>รวมกิจกรรมย่อยของหน่วยงานหลัก</t>
  </si>
  <si>
    <t>รวมกิจกรรมย่อยของหน่วยงานสนับสนุน</t>
  </si>
  <si>
    <t>จำนวนเงินค่าปรับ</t>
  </si>
  <si>
    <t>จำนวนค่าปรับ/บาท</t>
  </si>
  <si>
    <t>จำนวนรายได้ภาษี</t>
  </si>
  <si>
    <t>จำนวนราย x ครั้ง</t>
  </si>
  <si>
    <t>จำนวนรายการเอกสาร</t>
  </si>
  <si>
    <t>จำนวนครั้ง</t>
  </si>
  <si>
    <t>จำนวนตัวอย่าง</t>
  </si>
  <si>
    <t>1. การบริหารจัดเก็บภาษีสรรพสามิต</t>
  </si>
  <si>
    <t>รวม 2 ศูนย์</t>
  </si>
  <si>
    <t xml:space="preserve">                                                 (หน่วย : บาท)</t>
  </si>
  <si>
    <r>
      <t>หมายเหตุ : ต้นทุนคงที่ หมายถึง ต้นทุนที่ไม่ได้เปลี่ยนแปลงไปตามปริมาณกิจกรรมหรือผลผลิตของหน่วยงาน</t>
    </r>
  </si>
  <si>
    <t xml:space="preserve">              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 (อธิบายเฉพาะศูนย์ต้นทุน</t>
  </si>
  <si>
    <t>ที่เปลี่ยนแปลงอย่างมีสาระสำคัญ)</t>
  </si>
  <si>
    <t xml:space="preserve"> เนื่องจากกรมสรรพสามิตมีนโยบายให้เพิ่มประสิทธิภาพการจัดเก็บภาษีสรรพสามิต</t>
  </si>
  <si>
    <t xml:space="preserve">ศูนย์ต้นทุนสนับสนุน   เหตุผลต้นทุนค่าใช้จ่ายทางตรงเพิ่มสูงขึ้น เนื่องจากค่าใช้จ่ายเกี่ยวกับงบบุคลากรเพิ่มขึ้น จากการเลื่อนขั้น เลื่อนอันดับตามปกติ และ ค่าใช้จ่ายเกี่ยวกับงบดำเนินงานเพิ่มขึ้น </t>
  </si>
  <si>
    <t>เงินใน งปม.</t>
  </si>
  <si>
    <t>เงินนอก งปม.</t>
  </si>
  <si>
    <t>ต้นทุนรวม   เพิ่ม/(ลด) %</t>
  </si>
  <si>
    <t>ปริมาณ เพิ่ม/(ลด)</t>
  </si>
  <si>
    <t>ต้นทุนต่อหน่วยเพิ่ม/(ลด)  %</t>
  </si>
  <si>
    <t xml:space="preserve">              การวิเคราะห์สาเหตุของการเปลี่ยนแปลงของต้นทุนต่อหน่วยกิจกรรมย่อย  (อธิบายเฉพาะต้นทุนต่อหน่วยกิจกรรมย่อยที่เปลี่ยนแปลงอย่างมีสาระสำคัญ)</t>
  </si>
  <si>
    <t>หน่วยนับ เพิ่ม/(ลด)  %</t>
  </si>
  <si>
    <t>รวมต้นทุนทั้งสิ้น</t>
  </si>
  <si>
    <t xml:space="preserve">              การวิเคราะห์สาเหตุของการเปลี่ยนแปลงของต้นทุนต่อหน่วยกิจกรรมหลัก   (อธิบายเฉพาะต้นทุนต่อหน่วยกิจกรรมหลักที่เปลี่ยนแปลงอย่างมีสาระสำคัญ)</t>
  </si>
  <si>
    <t>1.การบริหารจัดเก็บภาษีสรรพสามิต</t>
  </si>
  <si>
    <t xml:space="preserve">              การวิเคราะห์สาเหตุของการเปลี่ยนแปลงของต้นทุนต่อหน่วยผลผลิตย่อย   (อธิบายเฉพาะต้นทุนต่อหน่วยผลผลิตย่อยที่เปลี่ยนแปลงอย่างมีสาระสำคัญ)</t>
  </si>
  <si>
    <t xml:space="preserve">              การวิเคราะห์สาเหตุของการเปลี่ยนแปลงของต้นทุนต่อหน่วยผลผลิตหลัก    (อธิบายเฉพาะต้นทุนต่อหน่วยผลผลิตหลักที่เปลี่ยนแปลงอย่างมีสาระสำคัญ)</t>
  </si>
  <si>
    <t>รายงานสรุปผลการวิเคราะห์ต้นทุนต่อหน่วยผลผลิต</t>
  </si>
  <si>
    <t>ของ กรมสรรพสามิต</t>
  </si>
  <si>
    <t>บทวิเคราะห์</t>
  </si>
  <si>
    <t>สัดส่วนระหว่างค่าใช้จ่ายทางตรงกับค่าใช้จ่ายทางอ้อม ดังตารางต่อไปนี้</t>
  </si>
  <si>
    <t>ปีงบประมาณ</t>
  </si>
  <si>
    <t>ต้นทุนทางตรง</t>
  </si>
  <si>
    <t>รวมค่าใช้จ่าย (ต้นทุน)</t>
  </si>
  <si>
    <t>ผลต่าง</t>
  </si>
  <si>
    <t>สรุป</t>
  </si>
  <si>
    <t>ค่าใช้จ่ายบุคลากร</t>
  </si>
  <si>
    <t>ค่าใช้จ่ายด้านการฝึกอบรม</t>
  </si>
  <si>
    <t>ค่าใช้จ่ายเดินทาง</t>
  </si>
  <si>
    <t>ค่าตอบแทน ใช้สอย วัสดุ</t>
  </si>
  <si>
    <t>และค่าสาธารณูปโภค</t>
  </si>
  <si>
    <t>ค่าใช้จ่ายอื่น</t>
  </si>
  <si>
    <t>ค่าใช้จ่ายด้าน</t>
  </si>
  <si>
    <t>จำนวนรายได้ภาษีและค่าปรับ</t>
  </si>
  <si>
    <t>ชื่อกิจกรรมย่อย</t>
  </si>
  <si>
    <t>เพิ่ม/ลด ร้อยละ</t>
  </si>
  <si>
    <t xml:space="preserve">เหตุผล </t>
  </si>
  <si>
    <t>ค่าตอบแทน ใช้สอย วัสดุ และค่าสาธารณูปโภค</t>
  </si>
  <si>
    <t>ค่าตอบแทนใช้สอยวัสดุ และค่าสาธารณูปโภค</t>
  </si>
  <si>
    <t>ค่าเสื่อมราคาและ</t>
  </si>
  <si>
    <t>ค่าใช้จ่ายดำเนินงาน</t>
  </si>
  <si>
    <t>ค่าใช้จ่าย</t>
  </si>
  <si>
    <t>ค่าใช้จ่ายค่าจำหน่าย</t>
  </si>
  <si>
    <t>ค่าตัดจำหน่าย</t>
  </si>
  <si>
    <t>รักษาความมั่นคงของประเทศ</t>
  </si>
  <si>
    <t>เงินอุดหนุน</t>
  </si>
  <si>
    <t>จากการขายสินทรัพย์</t>
  </si>
  <si>
    <t>เนื่องจากการจัดเก็บภาษีสรรพสามิตเพิ่มขึ้น</t>
  </si>
  <si>
    <t>เนื่องจากคดีลดลง แต่ค่าปรับเงินสินบนรางวัลเพิ่มขึ้น</t>
  </si>
  <si>
    <t>การปฏิบัติงาน ทำให้มีการจัดทำแผนการปฏิบัติงานของหน่วยงานขึ้น เพื่อช่วยลดค่าใช้จ่าย</t>
  </si>
  <si>
    <t xml:space="preserve">เพิ่มประสิทธิภาพการปฏิบัติงาน </t>
  </si>
  <si>
    <t>เพิ่มขึ้นจากปีก่อน เนื่องจากการจัดเก็บภาษีสรรพสามิตเพิ่มขึ้น เป็นไปตามนโยบายมาตรการ</t>
  </si>
  <si>
    <r>
      <t>ตารางที่ 1</t>
    </r>
    <r>
      <rPr>
        <b/>
        <sz val="16"/>
        <rFont val="TH SarabunPSK"/>
        <family val="2"/>
      </rPr>
      <t xml:space="preserve">  รายงานต้นทุนรวมของหน่วยงาน  โดยแยกประเภทตามแหล่งของเงิน</t>
    </r>
  </si>
  <si>
    <r>
      <t xml:space="preserve">                   </t>
    </r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ต้นทุนที่ไม่เกี่ยวข้องในการผลิตผลผลิต</t>
    </r>
  </si>
  <si>
    <r>
      <t>ตารางที่ 2</t>
    </r>
    <r>
      <rPr>
        <b/>
        <sz val="16"/>
        <rFont val="TH SarabunPSK"/>
        <family val="2"/>
      </rPr>
      <t xml:space="preserve">  รายงานต้นทุนตามศูนย์ต้นทุนแยกตามประเภทค่าใช้จ่าย</t>
    </r>
  </si>
  <si>
    <r>
      <t>ตารางที่ 3</t>
    </r>
    <r>
      <rPr>
        <b/>
        <sz val="16"/>
        <rFont val="TH SarabunPSK"/>
        <family val="2"/>
      </rPr>
      <t xml:space="preserve">  รายงานต้นทุนกิจกรรมย่อยแยกตามแหล่งของเงิน</t>
    </r>
  </si>
  <si>
    <r>
      <t xml:space="preserve">ตารางที่ 4 </t>
    </r>
    <r>
      <rPr>
        <b/>
        <sz val="16"/>
        <rFont val="TH SarabunPSK"/>
        <family val="2"/>
      </rPr>
      <t xml:space="preserve"> รายงานต้นทุนกิจกรรมหลักแยกตามแหล่งของเงิน</t>
    </r>
  </si>
  <si>
    <r>
      <t>ตารางที่ 5</t>
    </r>
    <r>
      <rPr>
        <b/>
        <sz val="16"/>
        <color indexed="10"/>
        <rFont val="TH SarabunPSK"/>
        <family val="2"/>
      </rPr>
      <t xml:space="preserve">  </t>
    </r>
    <r>
      <rPr>
        <b/>
        <sz val="16"/>
        <rFont val="TH SarabunPSK"/>
        <family val="2"/>
      </rPr>
      <t>รายงานต้นทุนผลผลิตย่อยแยกตามแหล่งของเงิน</t>
    </r>
  </si>
  <si>
    <r>
      <t>ตารางที่ 6</t>
    </r>
    <r>
      <rPr>
        <b/>
        <sz val="16"/>
        <rFont val="TH SarabunPSK"/>
        <family val="2"/>
      </rPr>
      <t xml:space="preserve">  รายงานต้นทุนผลผลิตหลักแยกตามแหล่งของเงิน</t>
    </r>
  </si>
  <si>
    <r>
      <t xml:space="preserve"> ตารางที่ 7</t>
    </r>
    <r>
      <rPr>
        <b/>
        <sz val="16"/>
        <rFont val="TH SarabunPSK"/>
        <family val="2"/>
      </rPr>
      <t xml:space="preserve">  เปรียบเทียบผลการคำนวณต้นทุนกิจกรรมย่อยแยกตามแหล่งเงิน (ต่อ)</t>
    </r>
  </si>
  <si>
    <r>
      <t xml:space="preserve"> </t>
    </r>
    <r>
      <rPr>
        <b/>
        <sz val="16"/>
        <color indexed="10"/>
        <rFont val="TH SarabunPSK"/>
        <family val="2"/>
      </rPr>
      <t>ตารางที่ 8</t>
    </r>
    <r>
      <rPr>
        <b/>
        <sz val="16"/>
        <rFont val="TH SarabunPSK"/>
        <family val="2"/>
      </rPr>
      <t xml:space="preserve">  เปรียบเทียบผลการคำนวณต้นทุนกิจกรรมหลักแยกตามแหล่งเงิน</t>
    </r>
  </si>
  <si>
    <r>
      <t xml:space="preserve"> ตารางที่ 8 </t>
    </r>
    <r>
      <rPr>
        <b/>
        <sz val="16"/>
        <rFont val="TH SarabunPSK"/>
        <family val="2"/>
      </rPr>
      <t xml:space="preserve"> เปรียบเทียบผลการคำนวณต้นทุนกิจกรร</t>
    </r>
    <r>
      <rPr>
        <sz val="16"/>
        <rFont val="TH SarabunPSK"/>
        <family val="2"/>
      </rPr>
      <t>มหลักแยกตามแหล่งเงิน (ต่อ)</t>
    </r>
  </si>
  <si>
    <r>
      <t xml:space="preserve"> </t>
    </r>
    <r>
      <rPr>
        <b/>
        <u val="single"/>
        <sz val="16"/>
        <color indexed="10"/>
        <rFont val="TH SarabunPSK"/>
        <family val="2"/>
      </rPr>
      <t>ตารางที่ 9</t>
    </r>
    <r>
      <rPr>
        <b/>
        <sz val="16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</si>
  <si>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r>
      <t xml:space="preserve"> ตารางที่ 10</t>
    </r>
    <r>
      <rPr>
        <b/>
        <sz val="16"/>
        <rFont val="TH SarabunPSK"/>
        <family val="2"/>
      </rPr>
      <t xml:space="preserve">  เปรียบเทียบผลการคำนวณต้นทุนผลผลิตหลักแยกตามแหล่งเงิน</t>
    </r>
  </si>
  <si>
    <r>
      <t>หมายเหตุ : ต้นทุนคงที่ หมายถึง ต้นทุนที่ไม่ได้</t>
    </r>
    <r>
      <rPr>
        <b/>
        <sz val="16"/>
        <rFont val="TH SarabunPSK"/>
        <family val="2"/>
      </rPr>
      <t>เปลี่ยนแปลงไปตามปริมาณกิจกรรมหรือผลผลิตของหน่วยงาน</t>
    </r>
  </si>
  <si>
    <r>
      <t xml:space="preserve"> </t>
    </r>
    <r>
      <rPr>
        <b/>
        <sz val="14"/>
        <color indexed="10"/>
        <rFont val="TH SarabunPSK"/>
        <family val="2"/>
      </rPr>
      <t>ตารางที่ 12</t>
    </r>
    <r>
      <rPr>
        <b/>
        <sz val="14"/>
        <rFont val="TH SarabunPSK"/>
        <family val="2"/>
      </rPr>
      <t xml:space="preserve"> รายงานเปรียบเทียบต้นทุนทางอ้อมตามลักษณะของต้นทุน (คงที่/ผันแปร)</t>
    </r>
  </si>
  <si>
    <t>8. ค่าใช้จ่ายจำหน่ายจากการขายสินทรัพย์</t>
  </si>
  <si>
    <t>9. ค่าใช้จ่ายอื่น</t>
  </si>
  <si>
    <t>1. การกำกับดูแลและติดตามการบริหารจัดเก็บภาษีสรรพสามิต</t>
  </si>
  <si>
    <t>ต้นทุนผลผลิตประจำปีงบประมาณ พ.ศ. 2554 (ต.ค. 53 - ก.ย. 54)</t>
  </si>
  <si>
    <t>ค่าเสื่อมราคาและค่าตัดจำหน่าย</t>
  </si>
  <si>
    <t>ต้นทุนผันแปร เพิ่ม/(ลด)%</t>
  </si>
  <si>
    <t>ค่าใช้จ่ายดำเนินงาน รักษาความมั่นคงของประเทศ</t>
  </si>
  <si>
    <t>ค่าใช้จ่ายเงินอุดหนุน</t>
  </si>
  <si>
    <t>ค่าใช้จ่ายค่าจำหน่ายจากการขายสินทรัพย์</t>
  </si>
  <si>
    <r>
      <t xml:space="preserve"> </t>
    </r>
    <r>
      <rPr>
        <b/>
        <sz val="16"/>
        <color indexed="10"/>
        <rFont val="TH SarabunPSK"/>
        <family val="2"/>
      </rPr>
      <t>ตารางที่ 11</t>
    </r>
    <r>
      <rPr>
        <b/>
        <sz val="16"/>
        <rFont val="TH SarabunPSK"/>
        <family val="2"/>
      </rPr>
      <t xml:space="preserve">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(ต่อ)</t>
    </r>
  </si>
  <si>
    <r>
      <rPr>
        <b/>
        <sz val="14"/>
        <color indexed="10"/>
        <rFont val="TH SarabunPSK"/>
        <family val="2"/>
      </rPr>
      <t xml:space="preserve"> ตารางที่ 12</t>
    </r>
    <r>
      <rPr>
        <b/>
        <sz val="14"/>
        <rFont val="TH SarabunPSK"/>
        <family val="2"/>
      </rPr>
      <t xml:space="preserve"> รายงานเปรียบเทียบต้นทุนทางอ้อมตามลักษณะของต้นทุน (คงที่/ผันแปร) (ต่อ)</t>
    </r>
  </si>
  <si>
    <t>สำนักบริหารการคลังและรายได้ จึงมีการปันส่วนให้ศูนย์ต้นทุนอื่นรับผิดชอบตามสัดส่วนเกณฑ์ปันส่วน</t>
  </si>
  <si>
    <t>2554</t>
  </si>
  <si>
    <t>ซึ่งมีผลทำให้การจัดเก็บภาษีสรรพสามติเพิ่มขึ้น เป็นไปตามนโยบายมาตรการเพิ่มประสิทธิภาพการปฏิบัติงานข้อมูลที่ได้</t>
  </si>
  <si>
    <t>จากการวิเคราะห์ต้นทุนผลผลิตจะเป็นประโยชน์ในการวางแผนในปีต่อ ๆ ไป ซึ่งกรมสรรพสามิตจะได้นำมาตรการ</t>
  </si>
  <si>
    <t>ควบคุมค่าใช้จ่ายต่าง ๆ และมาตรการเพิ่มประสิทธิภาพการปฏิบัติงาน เช่น การลดจำนวนบุคลากรในภารกิจที่ไม่มี</t>
  </si>
  <si>
    <t>ความจำเป็น หรือปฏิบัติเฉพาะภารกิจที่จำเป็นและก่อให้เกิดผลผลิต มาตรการใช้พลังงานทดแทนหรือการใช้</t>
  </si>
  <si>
    <t>เทคโนโลยีที่ทันสมัยมาใช้ในการปฏิบัติงานให้เกิดความสะดวกรวดเร็ว สร้างความพึงพอใจแก่ผู้เสียภาษีและทำให้</t>
  </si>
  <si>
    <t>การปฏิบัติงานเกิดประสิทธิภาพและประสิทธิผล อันส่งผลให้การใช้ทรัพยากรเกิดประสิทธิภาพสูงสุด</t>
  </si>
  <si>
    <t>เนื่องจากมีการติดตามผลและออกปฏิบัติงานภาคสนามเพิ่มขึ้น</t>
  </si>
  <si>
    <t>เนื่องจากไม่มีนัยสำคัญ</t>
  </si>
  <si>
    <t>โดยการออกตรวจปฎิบัติการทำให้ค่าใช้จ่ายในการเดินทางไปราชการเพิ่มขึ้น และทำให้ประชาชนรู้หน้าที่มีความเต็มใจที่จะเสียภาษี ผู้กระทำผิดลดลง การตรวจปราบปรามผู้กระทำผิดจึงลดลง</t>
  </si>
  <si>
    <t xml:space="preserve">มีการติดตามผลโดยการออกตรวจปฎิบัติการทำให้ค่าใช้จ่ายในการเดินทางไปราชการเพิ่มขึ้น และทำให้ประชาชนรู้หน้าที่ มีความเต็มใจที่จะเสียภาษี ผู้กระทำผิดลดลง </t>
  </si>
  <si>
    <t xml:space="preserve">มีการติดตามผลโดยการออกตรวจปฎิบัติการทำให้ค่าใช้จ่ายในการเดินทางไปราชการเพิ่มขึ้น และทำให้ประชาชนรุ้หน้าที่ มีความเต็มใจที่จะเสียภาษี ผู้กระทำผิดลดลง </t>
  </si>
  <si>
    <t>จำนวนหนังสือเข้า-ออก</t>
  </si>
  <si>
    <t>จำนวนกิโลเมตร</t>
  </si>
  <si>
    <t>ระยะเวลา</t>
  </si>
  <si>
    <t>1. กิจกรรมด้านการเงินและบัญชี</t>
  </si>
  <si>
    <t>จำนวนวัน/คน</t>
  </si>
  <si>
    <t>3. กิจกรรมด้านบริหารบุคลากร</t>
  </si>
  <si>
    <t>จำนวนบุคลากร</t>
  </si>
  <si>
    <t>10. กิจกรรมด้านงานสารบรรณ</t>
  </si>
  <si>
    <t>4. กิจกรรมด้านพัฒนาทรัพยากรบุคคล</t>
  </si>
  <si>
    <t>จำนวนชั่วโมง/คน</t>
  </si>
  <si>
    <t>2. กิจกรรมด้านการพัสดุ</t>
  </si>
  <si>
    <t>จำนวนเครื่องคอมพิวเตอร์</t>
  </si>
  <si>
    <t>จำนวนระบบ</t>
  </si>
  <si>
    <t>จำนวนด้าน</t>
  </si>
  <si>
    <t>มีการบันทึกบัญชีเพิ่มขึ้น</t>
  </si>
  <si>
    <t>แบบฟอร์มหน่วยนับกิจกรรมย่อย</t>
  </si>
  <si>
    <t>ปริมาณงาน</t>
  </si>
  <si>
    <t>0300600002</t>
  </si>
  <si>
    <t>การตรวจสอบภายใน</t>
  </si>
  <si>
    <t>จำนวนวันคนงานตรวจสอบ (Man-day)</t>
  </si>
  <si>
    <t>0300600014</t>
  </si>
  <si>
    <t>การเงินและบัญชี</t>
  </si>
  <si>
    <t>การพัสดุ</t>
  </si>
  <si>
    <t>0300600012</t>
  </si>
  <si>
    <t>บริหารบุคลากร</t>
  </si>
  <si>
    <t>การพัฒนาทรัพยากรบุคคล</t>
  </si>
  <si>
    <t>จำนวนชั่วโมงคนการฝึกอบรม</t>
  </si>
  <si>
    <t>0300600001</t>
  </si>
  <si>
    <t>การพัฒนาระบบบริหารราชการ</t>
  </si>
  <si>
    <t xml:space="preserve">ด้าน </t>
  </si>
  <si>
    <t>0300600008</t>
  </si>
  <si>
    <t>การตรวจรับงานโครงการก่อสร้าง</t>
  </si>
  <si>
    <t>0300600007</t>
  </si>
  <si>
    <t>การวิเคราะห์สินค้าและของกลาง</t>
  </si>
  <si>
    <t>0300600011</t>
  </si>
  <si>
    <t>งานสารบรรณ</t>
  </si>
  <si>
    <t>0300600015</t>
  </si>
  <si>
    <t>เทคโนโลยีสารสนเทศภายในหน่วยงาน</t>
  </si>
  <si>
    <t>0300600003</t>
  </si>
  <si>
    <t>แผนงาน</t>
  </si>
  <si>
    <t>0300600010</t>
  </si>
  <si>
    <t>เปรียบเทียบปรับคดีภาษีสรรพสามิต</t>
  </si>
  <si>
    <t>0300600009</t>
  </si>
  <si>
    <t>ตรวจสอบป้องกันและปราบปราม</t>
  </si>
  <si>
    <t>0300600004</t>
  </si>
  <si>
    <t>กำกับดูแลและติดตามการบริหารจัดเก็บ</t>
  </si>
  <si>
    <t>0300600005</t>
  </si>
  <si>
    <t>ยานพาหนะ</t>
  </si>
  <si>
    <t>กิโลเมตร</t>
  </si>
  <si>
    <t>การพัฒนาระบบ</t>
  </si>
  <si>
    <t>ระบบ</t>
  </si>
  <si>
    <t>0300600016</t>
  </si>
  <si>
    <t>การบริหารการจัดเก็บภาษีสรรพสามิต</t>
  </si>
  <si>
    <t>0300600017</t>
  </si>
  <si>
    <t>0300600020</t>
  </si>
  <si>
    <t>0300600021</t>
  </si>
  <si>
    <t>0300600022</t>
  </si>
  <si>
    <t>0300600026</t>
  </si>
  <si>
    <t>0300600030</t>
  </si>
  <si>
    <t>0300600031</t>
  </si>
  <si>
    <t>0300600032</t>
  </si>
  <si>
    <t>0300600035</t>
  </si>
  <si>
    <t>0300600036</t>
  </si>
  <si>
    <t>0300600037</t>
  </si>
  <si>
    <t>0300600038</t>
  </si>
  <si>
    <t>0300600039</t>
  </si>
  <si>
    <t>0300600040</t>
  </si>
  <si>
    <t>0300600044</t>
  </si>
  <si>
    <t>0300600047</t>
  </si>
  <si>
    <t>0300600050</t>
  </si>
  <si>
    <t>0300600053</t>
  </si>
  <si>
    <t>0300600054</t>
  </si>
  <si>
    <t>0300600055</t>
  </si>
  <si>
    <t>0300600056</t>
  </si>
  <si>
    <t>0300600057</t>
  </si>
  <si>
    <t>0300600060</t>
  </si>
  <si>
    <t>0300600061</t>
  </si>
  <si>
    <t>0300600062</t>
  </si>
  <si>
    <t>0300600067</t>
  </si>
  <si>
    <t>0300600068</t>
  </si>
  <si>
    <t>0300600069</t>
  </si>
  <si>
    <t>0300600072</t>
  </si>
  <si>
    <t>0300600073</t>
  </si>
  <si>
    <t>0300600078</t>
  </si>
  <si>
    <t>0300600082</t>
  </si>
  <si>
    <t>0300600087</t>
  </si>
  <si>
    <t>0300600092</t>
  </si>
  <si>
    <t>0300600095</t>
  </si>
  <si>
    <t>0300600102</t>
  </si>
  <si>
    <t>0300600106</t>
  </si>
  <si>
    <t>0300600107</t>
  </si>
  <si>
    <t>0300600111</t>
  </si>
  <si>
    <t>0300600116</t>
  </si>
  <si>
    <t>0300600117</t>
  </si>
  <si>
    <t>0300600120</t>
  </si>
  <si>
    <t>0300600123</t>
  </si>
  <si>
    <t>0300600128</t>
  </si>
  <si>
    <t>0300600131</t>
  </si>
  <si>
    <t>0300600135</t>
  </si>
  <si>
    <t>0300600139</t>
  </si>
  <si>
    <t>0300600143</t>
  </si>
  <si>
    <t>0300600148</t>
  </si>
  <si>
    <t>0300600149</t>
  </si>
  <si>
    <t>0300600155</t>
  </si>
  <si>
    <t>0300600156</t>
  </si>
  <si>
    <t>0300600161</t>
  </si>
  <si>
    <t>0300600165</t>
  </si>
  <si>
    <t>0300600168</t>
  </si>
  <si>
    <t>0300600171</t>
  </si>
  <si>
    <t>0300600173</t>
  </si>
  <si>
    <t>0300600174</t>
  </si>
  <si>
    <t>0300600178</t>
  </si>
  <si>
    <t>0300600181</t>
  </si>
  <si>
    <t>0300600184</t>
  </si>
  <si>
    <t>0300600185</t>
  </si>
  <si>
    <t>0300600189</t>
  </si>
  <si>
    <t>0300600193</t>
  </si>
  <si>
    <t>0300600195</t>
  </si>
  <si>
    <t>0300600196</t>
  </si>
  <si>
    <t>0300600199</t>
  </si>
  <si>
    <t>0300600203</t>
  </si>
  <si>
    <t>0300600206</t>
  </si>
  <si>
    <t>0300600211</t>
  </si>
  <si>
    <t>0300600214</t>
  </si>
  <si>
    <t>0300600215</t>
  </si>
  <si>
    <t>0300600216</t>
  </si>
  <si>
    <t>0300600217</t>
  </si>
  <si>
    <t>03006002221</t>
  </si>
  <si>
    <t>0300600226</t>
  </si>
  <si>
    <t>0300600230</t>
  </si>
  <si>
    <t>0300600233</t>
  </si>
  <si>
    <t>0300600234</t>
  </si>
  <si>
    <t>0300600235</t>
  </si>
  <si>
    <t>0300600238</t>
  </si>
  <si>
    <t>0300600239</t>
  </si>
  <si>
    <t>0300600243</t>
  </si>
  <si>
    <t>0300600244</t>
  </si>
  <si>
    <t>0300600245</t>
  </si>
  <si>
    <t>0300600248</t>
  </si>
  <si>
    <t>0300600249</t>
  </si>
  <si>
    <t>0300600250</t>
  </si>
  <si>
    <t>0300600253</t>
  </si>
  <si>
    <t>0300600256</t>
  </si>
  <si>
    <t>0300600259</t>
  </si>
  <si>
    <t>0300600261</t>
  </si>
  <si>
    <t>0300600262</t>
  </si>
  <si>
    <t>0300600263</t>
  </si>
  <si>
    <t>0300600267</t>
  </si>
  <si>
    <t>0300600270</t>
  </si>
  <si>
    <t>0300600271</t>
  </si>
  <si>
    <t>0300600274</t>
  </si>
  <si>
    <t>0300600277</t>
  </si>
  <si>
    <t>0300600279</t>
  </si>
  <si>
    <t>0300600280</t>
  </si>
  <si>
    <t>0300600292</t>
  </si>
  <si>
    <t>0300600293</t>
  </si>
  <si>
    <t>0300600294</t>
  </si>
  <si>
    <t>0300600295</t>
  </si>
  <si>
    <t>0300600296</t>
  </si>
  <si>
    <t>0300600297</t>
  </si>
  <si>
    <t>0300600298</t>
  </si>
  <si>
    <t>การป้องกันและปราบปราม</t>
  </si>
  <si>
    <t>แบบฟอร์มหน่วยนับผลผลิตย่อย</t>
  </si>
  <si>
    <t>แบบฟอร์มหน่วยนับกิจกรรมหลัก</t>
  </si>
  <si>
    <t>แบบฟอร์มหน่วยนับผลผลิตหลัก</t>
  </si>
  <si>
    <t>เอกสารประกอบจากระบบ GFMIS  899,273 รายการ</t>
  </si>
  <si>
    <t>เอกสารประกอบจากระบบ GFMIS  5,743  ครั้ง</t>
  </si>
  <si>
    <t>การถัวเฉลี่ย 2 ครั้ง</t>
  </si>
  <si>
    <t>จำนวนวัน</t>
  </si>
  <si>
    <t>จำนวนวันXจำนวนบุคลากร</t>
  </si>
  <si>
    <t>1 ตุลาคม 2554 - 31 พฤษภาคม 2555</t>
  </si>
  <si>
    <t>1 มิถุนายน - 30 กันยายน 2555</t>
  </si>
  <si>
    <t>ผลรวมของจำนวนชั่วโมงฝึกอบรมแต่ละหลักสูตรคูณจำนวนผู้เข้ารับการฝึกอบรม</t>
  </si>
  <si>
    <t>5. กิจกรรมด้านตรวจสอบภายใน</t>
  </si>
  <si>
    <t>จำนวนคน จำนวนวัน ที่ใช้ตรวจตามแผนตรวจสอบประจำปี</t>
  </si>
  <si>
    <t>6. กิจกรรมย่อยอื่น ๆ</t>
  </si>
  <si>
    <t>สำหรับปีงบประมาณ พ.ศ.2555</t>
  </si>
  <si>
    <t>1. จากการวิเคราะห์ต้นทุนผลผลิตต่อหน่วยรายได้จัดเก็บภาษีสรรพสามิต ปี 2555</t>
  </si>
  <si>
    <t>2555</t>
  </si>
  <si>
    <t>จากผลการวิเคราะห์ต้นทุนผลผลิตเปรียบเทียบระหว่างปี 2555 และปี 2554 ถึงแม้ว่าต้นทุนผลผลิต</t>
  </si>
  <si>
    <t>รายงานเปรียบเทียบผลการคำนวณต้นทุนผลผลิตระหว่างปีงบประมาณ พ.ศ. 2554 และ ปีงบประมาณ พ.ศ. 2555</t>
  </si>
  <si>
    <t xml:space="preserve">ปีงบประมาณ พ.ศ. 2554     </t>
  </si>
  <si>
    <t>ปีงบประมาณ พ.ศ. 2555</t>
  </si>
  <si>
    <t>ศูนย์ต้นทุนหลัก การบริหารจัดเก็บภาษีสรรพสามิต ในปีงบประมาณ พ.ศ.2555 ลดลง เนื่องจากการจัดเก็บภาษีสรรพสามิตเพิ่มขึ้น เป็นไปตามนโยบายมาตรการ</t>
  </si>
  <si>
    <t>เพิ่มประสิทธิภาพการปฏิบัติงาน และการป้องกันและปราบปรามในปีงบประมาณ พ.ศ.2555 เพิ่มขึ้น เนื่องจากมีการประชาสัมพันธ์ ทั้งแผ่นพับ โทรทัศน์ วิทยุ  มีการติดตามผล</t>
  </si>
  <si>
    <t>ต้นทุนทางตรง ปีงบประมาณ พ.ศ. 2554</t>
  </si>
  <si>
    <t>ผลผลิตหลัก การบริหารจัดเก็บภาษีสรรพสามิต ในปีงบประมาณ พ.ศ.2555 ลดลง เนื่องจากการจัดเก็บภาษีสรรพสามิตเพิ่มขึ้น เป็นไปตามนโยบายมาตรการ</t>
  </si>
  <si>
    <t>ตารางเปรียบเทียบผลการคำนวณต้นทุนผลผลิตระหว่างปีงบประมาณ พ.ศ. 2554 และ ปีงบประมาณ พ.ศ. 2555</t>
  </si>
  <si>
    <t>ต้นทุนผลผลิตประจำปีงบประมาณ พ.ศ. 2555 (ต.ค. 54 - ก.ย. 55)</t>
  </si>
  <si>
    <t>ผลผลิตย่อยที่ 1 การบริหารจัดเก็บภาษีสรรพสามิต ในปีงบประมาณ พ.ศ.2555 ลดลง เนื่องจากการจัดเก็บภาษีสรรพสามิตเพิ่มขึ้น เป็นไปตามนโยบายมาตรการ</t>
  </si>
  <si>
    <t xml:space="preserve">ผลผลิตย่อยที่ 2  การป้องกันและปราบปราม ในปีงบประมาณ พ.ศ.2555 เพิ่มขึ้น เนื่องจากมีการประชาสัมพันธ์ทั้งแผ่นพับ โทรทัศน์ วิทยุ </t>
  </si>
  <si>
    <t>กิจกรรมหลักที่ 1 การบริหารจัดเก็บภาษีสรรพสามิต ในปีงบประมาณ พ.ศ.2555 ลดลง เนื่องจากการจัดเก็บภาษีสรรพสามิตเพิ่มขึ้น เป็นไปตามนโยบายมาตรการ</t>
  </si>
  <si>
    <t xml:space="preserve">กิจกรรมหลักที่ 2  การป้องกันและปราบปราม ในปีงบประมาณ พ.ศ.2555 เพิ่มขึ้น เนื่องจากมีการประชาสัมพันธ์ทั้งแผ่นพับ โทรทัศน์ วิทยุ </t>
  </si>
  <si>
    <t>ฝึกอบรม</t>
  </si>
  <si>
    <t>2. กระบวนการดำเนินการเกี่ยวกับการเปรียบเทียบปรับคดีภาษีสรรพสามิต</t>
  </si>
  <si>
    <t>3. การตรวจสอบป้องกันและปราบปรามผู้กระทำผิดกฎหมายสรรพสามิต</t>
  </si>
  <si>
    <t>4. การกำกับดูแลและติดตามการบริหารจัดเก็บภาษีสรรพสามิต</t>
  </si>
  <si>
    <t>5. การกำกับดูแลและติดตามการบริหารจัดเก็บภาษีสรรพสามิต และปราบปราม</t>
  </si>
  <si>
    <t>6. การบริหารการจัดเก็บภาษีสรรพสามิต</t>
  </si>
  <si>
    <t>7. การป้องกันและปราบปราม</t>
  </si>
  <si>
    <t>1. กิจกรรมด้านการตรวจสอบภายใน</t>
  </si>
  <si>
    <t>2. กิจกรรมด้านการเงินและบัญชี</t>
  </si>
  <si>
    <t>3. กิจกรรมด้านการพัสดุ</t>
  </si>
  <si>
    <t>4. กิจกรรมด้านบริหารบุคลากร</t>
  </si>
  <si>
    <t>5. กิจกรรมด้านพัฒนาทรัพยากรบุคคล</t>
  </si>
  <si>
    <t>6. กิจกรรมด้านพัฒนาระบบบริหารราชการ</t>
  </si>
  <si>
    <t>7. การตรวจรับงานโครงการก่อสร้าง</t>
  </si>
  <si>
    <t>8. การวิเคราะห์สินค้าและของกลาง</t>
  </si>
  <si>
    <t>9. กิจกรรมด้านงานสารบรรณ</t>
  </si>
  <si>
    <t>10. กิจกรรมด้านเทคโนโลยีสารสนเทศภายในหน่วยงาน</t>
  </si>
  <si>
    <t>11. กิจกรรมด้านแผนงาน</t>
  </si>
  <si>
    <t>12. กิจกรรมด้านยานพาหนะ</t>
  </si>
  <si>
    <t>13. กิจกรรมด้านเครือข่ายอินเตอร์เน็ตและเว็บไซต์</t>
  </si>
  <si>
    <t>ต้นทุนทางตรง ปีงบประมาณ พ.ศ. 2555</t>
  </si>
  <si>
    <r>
      <t xml:space="preserve"> ตารางที่ 11</t>
    </r>
    <r>
      <rPr>
        <b/>
        <sz val="16"/>
        <rFont val="TH SarabunPSK"/>
        <family val="2"/>
      </rPr>
      <t xml:space="preserve"> รายงานเปรียบเทียบต้นทุนทางตรงตามศ</t>
    </r>
    <r>
      <rPr>
        <b/>
        <sz val="16"/>
        <color indexed="8"/>
        <rFont val="TH SarabunPSK"/>
        <family val="2"/>
      </rPr>
      <t>ูนย์ต้นทุนแยกตามประเภทค่าใช้จ่ายและลักษณะของต้นทุน (คงที่/ผันแปร)</t>
    </r>
  </si>
  <si>
    <t xml:space="preserve">                   ค่าใช้จ่ายประเภทที่  1- 6   เหตุผลต้นทุนทางอ้อม ประเภทต้นทุนคงที่ในปีงบประมาณ พ.ศ.2555 ลดขึ้น เนื่องจากมีการค่าใช้จ่ายบุคลากร ประเภทเงินเดือน ในระบบ GFMIS ได้ลงไว้ที่ศูนย์ต้นทุนของ</t>
  </si>
  <si>
    <r>
      <t xml:space="preserve"> ตารางที่ 7</t>
    </r>
    <r>
      <rPr>
        <b/>
        <sz val="16"/>
        <rFont val="TH SarabunPSK"/>
        <family val="2"/>
      </rPr>
      <t xml:space="preserve"> เปรียบเทียบผลการคำนวณต้นทุนกิจกรรมย่อยแยกตามแหล่งเงิน</t>
    </r>
  </si>
  <si>
    <t>สำนักบริหารการคลังและรายได้</t>
  </si>
  <si>
    <t>สำนักบริหารทรัพยากรบุคคล</t>
  </si>
  <si>
    <t>กลุ่มตรวจสอบภายใน</t>
  </si>
  <si>
    <t>ศูนย์เทคโนโลยีสารสนเทศ</t>
  </si>
  <si>
    <t>สำนักแผนภาษี</t>
  </si>
  <si>
    <t>กลุ่มพัฒนาระบบบริหาร</t>
  </si>
  <si>
    <t>สำนักงานเลขานุการกรม</t>
  </si>
  <si>
    <t>สำนักตรวจสอบ ป้องกันและปราบปราม</t>
  </si>
  <si>
    <t>สำนักกฎหมาย</t>
  </si>
  <si>
    <t>กลุ่มพัฒนาและตรวจสอบทางเทคนิค</t>
  </si>
  <si>
    <t>กลุ่มวิเคราะห์สินค้าและของกลาง</t>
  </si>
  <si>
    <t>สำนักมาตรฐานและพัฒนาการจัดเก็บภาษี 1</t>
  </si>
  <si>
    <t>สำนักมาตรฐานและพัฒนาการจัดเก็บภาษี 2</t>
  </si>
  <si>
    <t>สำนักงานสรรพสามิตภาค/พื้นที่</t>
  </si>
  <si>
    <t>ต้นทุนรวม เพิ่ม/(ลด) %</t>
  </si>
  <si>
    <t xml:space="preserve">เปรียบเทียบกับปี 2554 พบว่าต้นทุนผลผลิตต่อหน่วยปี 2555 มีค่าเท่ากับ  0.0059 บาท    </t>
  </si>
  <si>
    <t>หรือร้อยละ 0.67 ขณะที่ต้นทุนต่อหน่วย ปี 2554 มีค่าเท่ากับ 0.0067 บาท หรือร้อยละ 0.59</t>
  </si>
  <si>
    <t>ซึ่งแสดงว่าต้นทุนต่อหน่วยปี 2555 ลดลงจากปีก่อน ร้อยละ  11.94</t>
  </si>
  <si>
    <t>2. สาเหตุที่ต้นทุนผลผลิตปี 2555 ลดลง เนื่องจาก</t>
  </si>
  <si>
    <t>2.2 วิเคราะห์ด้านต้นทุนปี 2555 มีต้นทุนค่าใช้จ่าย 5,168.3655  ล้านบาท ขณะที่</t>
  </si>
  <si>
    <t>ปี 2554 มีต้นทุนค่าใช้จ่าย 2,916.218 ล้านบาท ต้นทุนเพิ่มขึ้น 2,252.1477 ล้านบาท จากการวิเคราะห์</t>
  </si>
  <si>
    <t>ผลของต้นทุนปี 2555 ที่ลดลงเป็นผลมาจากการลดลงของค่าใช้จ่ายทางอ้อม เป็นจำนวน  57.3297 ล้านบาท</t>
  </si>
  <si>
    <t>และที่ค่าใช้จ่ายทางตรงเพิ่มขึ้น 2,309.4775 ล้านบาท แต่เนื่องจากการจัดเก็บภาษีสรรพสามิตเพิ่มขึ้นทำให้มีรายได้เพิ่มขึ้น</t>
  </si>
  <si>
    <t>2.3 สาเหตุของต้นทุนค่าใช้จ่ายทางตรงเพิ่มขึ้นในปี 2555 เนื่องมาจาก</t>
  </si>
  <si>
    <t xml:space="preserve">       - ค่าใช้จ่ายเกี่ยวกับงบบุคลากรปี 2555 เป็นเงิน 552.1539 ล้านบาท ปี 2554 </t>
  </si>
  <si>
    <t>เป็นเงิน 468.390 ล้านบาท เพิ่มขึ้น 83.7639 ล้านบาท เนื่องจากการบันทึกเงินเดือนในระบบ GFMIS ได้บันทึกข้อมูล</t>
  </si>
  <si>
    <t>ทั่วประเทศทำให้งบบุคลากรสูงขึ้น</t>
  </si>
  <si>
    <t>ศูนย์ต้นทุนเดียว ทำให้ต้องมีการปันส่วนให้ศูนย์ต้นทุนอื่นตามสัดส่วนเกณฑ์ปันส่วน และมีการปรับเงินเดือนเกณฑ์ขั้นต่ำ</t>
  </si>
  <si>
    <t>ปี 2555 ลดลงกว่าปี 2554 ร้อยละ 11.94  เนื่องจากงบบคุลากรเพิ่มขึ้นจากการเลื่อนขั้น เลื่อนอันดับตามปกติ</t>
  </si>
  <si>
    <t>2. กิจกรรมด้านการตรวจสอบภายใน</t>
  </si>
  <si>
    <t>3. กิจกรรมด้านการเงินและบัญชี</t>
  </si>
  <si>
    <t>4. กิจกรรมด้านการพัสดุ</t>
  </si>
  <si>
    <t>5. กิจกรรมด้านบริหารบุคลากร</t>
  </si>
  <si>
    <t>6. กิจกรรมด้านพัฒนาทรัพยากรบุคคล</t>
  </si>
  <si>
    <t>7. กิจกรรมด้านพัฒนาระบบบริหารราชการ</t>
  </si>
  <si>
    <t>8. การตรวจรับงานโครงการก่อสร้าง</t>
  </si>
  <si>
    <t>9. การวิเคราะห์สินค้าและของกลาง</t>
  </si>
  <si>
    <t>11. กิจกรรมด้านเทคโนโลยีสารสนเทศภายในหน่วยงาน</t>
  </si>
  <si>
    <t>12. กิจกรรมด้านแผนงาน</t>
  </si>
  <si>
    <t>13.  กระบวนการดำเนินการเกี่ยวกับการเปรียบเทียบปรับคดีภาษีสรรพสามิต</t>
  </si>
  <si>
    <t>14. การตรวจสอบป้องกันและปราบปรามผู้กระทำผิดกฎหมายสรรพสามิต</t>
  </si>
  <si>
    <t>15. การกำกับดูแลและติดตามการบริหารจัดเก็บภาษีสรรพสามิต</t>
  </si>
  <si>
    <t>16. การกำกับดูแลและติดตามการบริหารจัดเก็บภาษีสรรพสามิต และปราบปราม</t>
  </si>
  <si>
    <t>17. การบริหารการจัดเก็บภาษีสรรพสามิต</t>
  </si>
  <si>
    <t>18. การป้องกันและปราบปราม</t>
  </si>
  <si>
    <t>19. กิจกรรมด้านยานพาหนะ</t>
  </si>
  <si>
    <t>20. กิจกรรมด้านเครือข่ายอินเตอร์เน็ตและเว็บไซต์</t>
  </si>
  <si>
    <t>เนื่องจากยุบเลิกกิจกรรมย่อยของสำนักงานสรรพสามิตภาคที่ 1-10</t>
  </si>
  <si>
    <t>เนื่องจากมีการบันทึกใบสั่งซื้อสั่งจ้างลดลงจากหลายงวดเป็นงวดเดียวในระบบweb online</t>
  </si>
  <si>
    <t>เนื่องจากหน่วยนับให้เป็น 1 ด้าน</t>
  </si>
  <si>
    <t>เนื่องจากการออกปฏิบัติงานภาคสนามลดลง มีการส่งมาตรวจที่กรมฯ</t>
  </si>
  <si>
    <t>เนื่องจากได้ใช้ระบบe-office ทำให้หน่วยงานบางหน่วยงานยังไม่เข้าระบบ</t>
  </si>
  <si>
    <t xml:space="preserve">เนื่องจากมีการอบรมให้ประชาชนรู้จักภาษีสรรพสามิตมากขึ้น ผู้กระทำผิดน้อยลง </t>
  </si>
  <si>
    <t>เนื่องจากออกปฏิบัติงานตรวจปราบปรามผู้ขอใบอนุญาติ</t>
  </si>
  <si>
    <t>เนื่องจากออกปฏิบัติงานด้านต่าง ๆ เพื่อจัดเก็บภาษีสรรพสามิตให้เพิ่มขึ้น</t>
  </si>
  <si>
    <t>เนื่องจากหน่วยนับให้เป็น 1 ระบบ</t>
  </si>
  <si>
    <t>กิจกรรมย่อยในปีงบประมาณ พ.ศ.2555 มีกิจกรรมย่อยรวม 19 กิจกรรมย่อย ซึ่งน้อยลงจากปีงบประมาณ พ.ศ.2554  อยู่ 1 กิจกรรมย่อย ดังนั้น ค่าใช้จ่าย และสัดส่วนในการคิดคำนวณ</t>
  </si>
  <si>
    <t>ต้นทุนผลผลิตต่อหน่วยเป็นไปในทิศทางเดียวกัน ทำให้กิจกรรมย่อยในปีงบประมาณ พ.ศ.2555 มีทั้งเพิ่มขึ้นและลดลง ตามข้อมูลข้างต้น และเพื่อให้เป็นไปตามนโยบายมาตรการเพิ่มประสิทธิภาพ</t>
  </si>
  <si>
    <t>กิจกรรมหลักที่ 1  เปรียบเทียบผลการคำนวณต้นทุนต่อหน่วยลดลง 6.16  ไม่มีนัยสำคัญ</t>
  </si>
  <si>
    <t>แต่ผู้กระทำผิดลดลง</t>
  </si>
  <si>
    <t xml:space="preserve">กิจกรรมที่ 2  เปรียบเทียบผลการคำนวณต้นทุนต่อหน่วยเพิ่มขึ้น 96.46 เนื่องจากมีการประชาสัมพันธ์ และออกตรวจปฏิบัติการทำให้ค่าใช้จ่ายเพิ่มขึ้น </t>
  </si>
  <si>
    <t xml:space="preserve">2.1 วิเคราะห์ด้านผลผลิต ปี 2555 จัดเก็บรายได้ภาษีได้ 379,653.06  ล้านบาท 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</si>
</sst>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(* #,##0.0_);_(* \(#,##0.0\);_(* &quot;-&quot;??_);_(@_)"/>
    <numFmt numFmtId="208" formatCode="_(* #,##0_);_(* \(#,##0\);_(* &quot;-&quot;??_);_(@_)"/>
    <numFmt numFmtId="209" formatCode="_-* #,##0.000_-;\-* #,##0.000_-;_-* &quot;-&quot;??_-;_-@_-"/>
    <numFmt numFmtId="210" formatCode="_-* #,##0.0000_-;\-* #,##0.0000_-;_-* &quot;-&quot;??_-;_-@_-"/>
    <numFmt numFmtId="211" formatCode="_-* #,##0.0_-;\-* #,##0.0_-;_-* &quot;-&quot;??_-;_-@_-"/>
    <numFmt numFmtId="212" formatCode="_-* #,##0_-;\-* #,##0_-;_-* &quot;-&quot;??_-;_-@_-"/>
    <numFmt numFmtId="213" formatCode="0_ ;\-0\ "/>
    <numFmt numFmtId="214" formatCode="[$-41E]d\ mmmm\ yyyy"/>
    <numFmt numFmtId="215" formatCode="0;[Red]0"/>
    <numFmt numFmtId="216" formatCode="0.0"/>
    <numFmt numFmtId="217" formatCode="dddd\,\ mmmm\ dd\,\ yyyy"/>
    <numFmt numFmtId="218" formatCode="_(* #,##0.000_);_(* \(#,##0.000\);_(* &quot;-&quot;??_);_(@_)"/>
    <numFmt numFmtId="219" formatCode="_(* #,##0.0000_);_(* \(#,##0.0000\);_(* &quot;-&quot;??_);_(@_)"/>
    <numFmt numFmtId="220" formatCode="#,##0.00_ ;[Red]\-#,##0.00\ "/>
    <numFmt numFmtId="221" formatCode="#,##0.000"/>
    <numFmt numFmtId="222" formatCode="_(* #,##0.000_);_(* \(#,##0.000\);_(* &quot;-&quot;???_);_(@_)"/>
    <numFmt numFmtId="223" formatCode="_-* #,##0.000_-;\-* #,##0.000_-;_-* &quot;-&quot;???_-;_-@_-"/>
  </numFmts>
  <fonts count="60">
    <font>
      <sz val="10"/>
      <name val="Arial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ngsanaUPC"/>
      <family val="1"/>
    </font>
    <font>
      <b/>
      <sz val="14"/>
      <name val="AngsanaUPC"/>
      <family val="1"/>
    </font>
    <font>
      <sz val="14"/>
      <color indexed="8"/>
      <name val="Angsana New"/>
      <family val="1"/>
    </font>
    <font>
      <b/>
      <sz val="14"/>
      <name val="Angsana New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b/>
      <u val="single"/>
      <sz val="16"/>
      <color indexed="10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THAI"/>
      <family val="2"/>
    </font>
    <font>
      <sz val="16"/>
      <name val="TH SarabunTHAI"/>
      <family val="2"/>
    </font>
    <font>
      <sz val="14"/>
      <name val="Cordia New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5" fillId="3" borderId="0" applyNumberFormat="0" applyBorder="0" applyAlignment="0" applyProtection="0"/>
    <xf numFmtId="0" fontId="5" fillId="38" borderId="1" applyNumberFormat="0" applyAlignment="0" applyProtection="0"/>
    <xf numFmtId="0" fontId="9" fillId="39" borderId="2" applyNumberFormat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0" fontId="13" fillId="40" borderId="0" applyNumberFormat="0" applyBorder="0" applyAlignment="0" applyProtection="0"/>
    <xf numFmtId="0" fontId="41" fillId="0" borderId="0">
      <alignment/>
      <protection/>
    </xf>
    <xf numFmtId="0" fontId="3" fillId="41" borderId="7" applyNumberFormat="0" applyFont="0" applyAlignment="0" applyProtection="0"/>
    <xf numFmtId="0" fontId="16" fillId="38" borderId="8" applyNumberFormat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45" fillId="42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3" borderId="11" applyNumberFormat="0" applyAlignment="0" applyProtection="0"/>
    <xf numFmtId="0" fontId="50" fillId="0" borderId="12" applyNumberFormat="0" applyFill="0" applyAlignment="0" applyProtection="0"/>
    <xf numFmtId="0" fontId="51" fillId="44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45" borderId="10" applyNumberFormat="0" applyAlignment="0" applyProtection="0"/>
    <xf numFmtId="0" fontId="53" fillId="4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56" fillId="42" borderId="14" applyNumberFormat="0" applyAlignment="0" applyProtection="0"/>
    <xf numFmtId="0" fontId="0" fillId="54" borderId="15" applyNumberFormat="0" applyFont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194" fontId="29" fillId="0" borderId="20" xfId="78" applyFont="1" applyFill="1" applyBorder="1" applyAlignment="1">
      <alignment horizontal="right"/>
    </xf>
    <xf numFmtId="0" fontId="25" fillId="0" borderId="21" xfId="0" applyFont="1" applyFill="1" applyBorder="1" applyAlignment="1">
      <alignment/>
    </xf>
    <xf numFmtId="194" fontId="29" fillId="0" borderId="21" xfId="78" applyFont="1" applyFill="1" applyBorder="1" applyAlignment="1">
      <alignment horizontal="right"/>
    </xf>
    <xf numFmtId="194" fontId="29" fillId="0" borderId="21" xfId="78" applyFont="1" applyBorder="1" applyAlignment="1">
      <alignment/>
    </xf>
    <xf numFmtId="0" fontId="29" fillId="0" borderId="21" xfId="0" applyFont="1" applyFill="1" applyBorder="1" applyAlignment="1">
      <alignment horizontal="left"/>
    </xf>
    <xf numFmtId="0" fontId="25" fillId="0" borderId="22" xfId="0" applyFont="1" applyFill="1" applyBorder="1" applyAlignment="1">
      <alignment/>
    </xf>
    <xf numFmtId="194" fontId="29" fillId="0" borderId="22" xfId="78" applyFont="1" applyFill="1" applyBorder="1" applyAlignment="1">
      <alignment horizontal="right"/>
    </xf>
    <xf numFmtId="0" fontId="27" fillId="0" borderId="23" xfId="0" applyFont="1" applyBorder="1" applyAlignment="1">
      <alignment horizontal="center"/>
    </xf>
    <xf numFmtId="194" fontId="27" fillId="0" borderId="23" xfId="78" applyFont="1" applyBorder="1" applyAlignment="1">
      <alignment/>
    </xf>
    <xf numFmtId="208" fontId="25" fillId="0" borderId="0" xfId="78" applyNumberFormat="1" applyFont="1" applyAlignment="1">
      <alignment/>
    </xf>
    <xf numFmtId="194" fontId="25" fillId="0" borderId="0" xfId="78" applyFont="1" applyAlignment="1">
      <alignment/>
    </xf>
    <xf numFmtId="194" fontId="27" fillId="0" borderId="0" xfId="78" applyFont="1" applyAlignment="1">
      <alignment/>
    </xf>
    <xf numFmtId="208" fontId="25" fillId="0" borderId="0" xfId="0" applyNumberFormat="1" applyFont="1" applyAlignment="1">
      <alignment/>
    </xf>
    <xf numFmtId="194" fontId="29" fillId="0" borderId="0" xfId="78" applyFont="1" applyFill="1" applyBorder="1" applyAlignment="1">
      <alignment horizontal="right"/>
    </xf>
    <xf numFmtId="194" fontId="27" fillId="0" borderId="0" xfId="78" applyFont="1" applyAlignment="1">
      <alignment horizontal="center"/>
    </xf>
    <xf numFmtId="194" fontId="25" fillId="0" borderId="24" xfId="78" applyFont="1" applyBorder="1" applyAlignment="1">
      <alignment/>
    </xf>
    <xf numFmtId="194" fontId="27" fillId="0" borderId="25" xfId="78" applyFont="1" applyBorder="1" applyAlignment="1">
      <alignment/>
    </xf>
    <xf numFmtId="194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Fill="1" applyAlignment="1">
      <alignment horizontal="right"/>
    </xf>
    <xf numFmtId="194" fontId="29" fillId="0" borderId="21" xfId="78" applyFont="1" applyFill="1" applyBorder="1" applyAlignment="1">
      <alignment horizontal="right" wrapText="1"/>
    </xf>
    <xf numFmtId="194" fontId="29" fillId="0" borderId="22" xfId="78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0" fontId="31" fillId="0" borderId="0" xfId="0" applyFont="1" applyAlignment="1">
      <alignment/>
    </xf>
    <xf numFmtId="219" fontId="27" fillId="0" borderId="0" xfId="78" applyNumberFormat="1" applyFont="1" applyAlignment="1">
      <alignment/>
    </xf>
    <xf numFmtId="219" fontId="27" fillId="0" borderId="0" xfId="78" applyNumberFormat="1" applyFont="1" applyAlignment="1">
      <alignment horizontal="right"/>
    </xf>
    <xf numFmtId="0" fontId="30" fillId="0" borderId="19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0" fillId="0" borderId="20" xfId="0" applyFont="1" applyFill="1" applyBorder="1" applyAlignment="1">
      <alignment horizontal="left"/>
    </xf>
    <xf numFmtId="4" fontId="29" fillId="0" borderId="21" xfId="0" applyNumberFormat="1" applyFont="1" applyFill="1" applyBorder="1" applyAlignment="1">
      <alignment horizontal="right"/>
    </xf>
    <xf numFmtId="4" fontId="29" fillId="0" borderId="21" xfId="0" applyNumberFormat="1" applyFont="1" applyBorder="1" applyAlignment="1">
      <alignment/>
    </xf>
    <xf numFmtId="194" fontId="25" fillId="0" borderId="21" xfId="78" applyFont="1" applyFill="1" applyBorder="1" applyAlignment="1">
      <alignment/>
    </xf>
    <xf numFmtId="0" fontId="29" fillId="0" borderId="22" xfId="0" applyFont="1" applyFill="1" applyBorder="1" applyAlignment="1">
      <alignment horizontal="left"/>
    </xf>
    <xf numFmtId="4" fontId="30" fillId="0" borderId="19" xfId="0" applyNumberFormat="1" applyFont="1" applyFill="1" applyBorder="1" applyAlignment="1">
      <alignment horizontal="right"/>
    </xf>
    <xf numFmtId="0" fontId="30" fillId="0" borderId="23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9" fillId="0" borderId="26" xfId="0" applyFont="1" applyFill="1" applyBorder="1" applyAlignment="1">
      <alignment horizontal="left"/>
    </xf>
    <xf numFmtId="0" fontId="25" fillId="0" borderId="27" xfId="0" applyFont="1" applyFill="1" applyBorder="1" applyAlignment="1">
      <alignment/>
    </xf>
    <xf numFmtId="4" fontId="29" fillId="0" borderId="28" xfId="0" applyNumberFormat="1" applyFont="1" applyBorder="1" applyAlignment="1">
      <alignment/>
    </xf>
    <xf numFmtId="194" fontId="25" fillId="0" borderId="28" xfId="78" applyFont="1" applyFill="1" applyBorder="1" applyAlignment="1">
      <alignment/>
    </xf>
    <xf numFmtId="4" fontId="30" fillId="0" borderId="23" xfId="0" applyNumberFormat="1" applyFont="1" applyBorder="1" applyAlignment="1">
      <alignment/>
    </xf>
    <xf numFmtId="4" fontId="27" fillId="0" borderId="23" xfId="0" applyNumberFormat="1" applyFont="1" applyFill="1" applyBorder="1" applyAlignment="1">
      <alignment/>
    </xf>
    <xf numFmtId="219" fontId="27" fillId="0" borderId="23" xfId="78" applyNumberFormat="1" applyFont="1" applyBorder="1" applyAlignment="1">
      <alignment/>
    </xf>
    <xf numFmtId="0" fontId="27" fillId="0" borderId="0" xfId="0" applyFont="1" applyAlignment="1">
      <alignment horizontal="center"/>
    </xf>
    <xf numFmtId="4" fontId="30" fillId="0" borderId="23" xfId="0" applyNumberFormat="1" applyFont="1" applyFill="1" applyBorder="1" applyAlignment="1">
      <alignment/>
    </xf>
    <xf numFmtId="0" fontId="25" fillId="0" borderId="29" xfId="0" applyFont="1" applyFill="1" applyBorder="1" applyAlignment="1">
      <alignment/>
    </xf>
    <xf numFmtId="4" fontId="27" fillId="0" borderId="23" xfId="0" applyNumberFormat="1" applyFont="1" applyBorder="1" applyAlignment="1">
      <alignment/>
    </xf>
    <xf numFmtId="43" fontId="33" fillId="0" borderId="0" xfId="78" applyNumberFormat="1" applyFont="1" applyFill="1" applyAlignment="1">
      <alignment/>
    </xf>
    <xf numFmtId="0" fontId="25" fillId="0" borderId="0" xfId="101" applyFont="1" applyFill="1">
      <alignment/>
      <protection/>
    </xf>
    <xf numFmtId="0" fontId="25" fillId="0" borderId="0" xfId="101" applyFont="1" applyFill="1" applyAlignment="1">
      <alignment horizontal="left"/>
      <protection/>
    </xf>
    <xf numFmtId="43" fontId="25" fillId="0" borderId="0" xfId="78" applyNumberFormat="1" applyFont="1" applyFill="1" applyAlignment="1">
      <alignment/>
    </xf>
    <xf numFmtId="43" fontId="27" fillId="0" borderId="0" xfId="78" applyNumberFormat="1" applyFont="1" applyFill="1" applyAlignment="1">
      <alignment/>
    </xf>
    <xf numFmtId="212" fontId="25" fillId="0" borderId="0" xfId="78" applyNumberFormat="1" applyFont="1" applyFill="1" applyAlignment="1">
      <alignment horizontal="center"/>
    </xf>
    <xf numFmtId="0" fontId="25" fillId="0" borderId="0" xfId="101" applyFont="1" applyFill="1" applyAlignment="1">
      <alignment horizontal="center"/>
      <protection/>
    </xf>
    <xf numFmtId="43" fontId="25" fillId="0" borderId="0" xfId="78" applyNumberFormat="1" applyFont="1" applyFill="1" applyBorder="1" applyAlignment="1">
      <alignment/>
    </xf>
    <xf numFmtId="0" fontId="27" fillId="55" borderId="0" xfId="101" applyFont="1" applyFill="1" applyAlignment="1">
      <alignment horizontal="center"/>
      <protection/>
    </xf>
    <xf numFmtId="210" fontId="25" fillId="0" borderId="0" xfId="101" applyNumberFormat="1" applyFont="1" applyFill="1" applyAlignment="1">
      <alignment horizontal="center"/>
      <protection/>
    </xf>
    <xf numFmtId="0" fontId="29" fillId="0" borderId="0" xfId="101" applyFont="1">
      <alignment/>
      <protection/>
    </xf>
    <xf numFmtId="0" fontId="27" fillId="0" borderId="0" xfId="101" applyFont="1" applyFill="1" applyAlignment="1">
      <alignment/>
      <protection/>
    </xf>
    <xf numFmtId="0" fontId="25" fillId="0" borderId="30" xfId="101" applyFont="1" applyFill="1" applyBorder="1">
      <alignment/>
      <protection/>
    </xf>
    <xf numFmtId="0" fontId="27" fillId="0" borderId="31" xfId="101" applyFont="1" applyFill="1" applyBorder="1" applyAlignment="1">
      <alignment horizontal="center" vertical="center" wrapText="1"/>
      <protection/>
    </xf>
    <xf numFmtId="43" fontId="27" fillId="0" borderId="19" xfId="78" applyNumberFormat="1" applyFont="1" applyFill="1" applyBorder="1" applyAlignment="1">
      <alignment horizontal="center" vertical="center" wrapText="1"/>
    </xf>
    <xf numFmtId="212" fontId="27" fillId="0" borderId="19" xfId="78" applyNumberFormat="1" applyFont="1" applyFill="1" applyBorder="1" applyAlignment="1">
      <alignment horizontal="center" vertical="center" wrapText="1"/>
    </xf>
    <xf numFmtId="0" fontId="27" fillId="0" borderId="19" xfId="101" applyFont="1" applyFill="1" applyBorder="1" applyAlignment="1">
      <alignment horizontal="center" vertical="center" wrapText="1"/>
      <protection/>
    </xf>
    <xf numFmtId="0" fontId="27" fillId="0" borderId="0" xfId="101" applyFont="1" applyFill="1" applyAlignment="1">
      <alignment horizontal="center" vertical="center" wrapText="1"/>
      <protection/>
    </xf>
    <xf numFmtId="43" fontId="27" fillId="0" borderId="20" xfId="78" applyNumberFormat="1" applyFont="1" applyFill="1" applyBorder="1" applyAlignment="1">
      <alignment/>
    </xf>
    <xf numFmtId="43" fontId="25" fillId="0" borderId="26" xfId="78" applyNumberFormat="1" applyFont="1" applyFill="1" applyBorder="1" applyAlignment="1">
      <alignment/>
    </xf>
    <xf numFmtId="0" fontId="25" fillId="0" borderId="21" xfId="101" applyFont="1" applyFill="1" applyBorder="1" applyAlignment="1">
      <alignment vertical="center" wrapText="1"/>
      <protection/>
    </xf>
    <xf numFmtId="0" fontId="27" fillId="0" borderId="23" xfId="101" applyFont="1" applyFill="1" applyBorder="1" applyAlignment="1">
      <alignment horizontal="center" vertical="center"/>
      <protection/>
    </xf>
    <xf numFmtId="43" fontId="27" fillId="0" borderId="23" xfId="78" applyNumberFormat="1" applyFont="1" applyFill="1" applyBorder="1" applyAlignment="1">
      <alignment vertical="center"/>
    </xf>
    <xf numFmtId="43" fontId="27" fillId="0" borderId="23" xfId="78" applyNumberFormat="1" applyFont="1" applyFill="1" applyBorder="1" applyAlignment="1">
      <alignment/>
    </xf>
    <xf numFmtId="0" fontId="27" fillId="0" borderId="0" xfId="101" applyFont="1" applyFill="1" applyAlignment="1">
      <alignment vertical="center"/>
      <protection/>
    </xf>
    <xf numFmtId="0" fontId="25" fillId="0" borderId="0" xfId="101" applyFont="1" applyFill="1" applyBorder="1">
      <alignment/>
      <protection/>
    </xf>
    <xf numFmtId="220" fontId="25" fillId="0" borderId="0" xfId="86" applyNumberFormat="1" applyFont="1" applyFill="1" applyAlignment="1">
      <alignment/>
    </xf>
    <xf numFmtId="210" fontId="27" fillId="0" borderId="19" xfId="78" applyNumberFormat="1" applyFont="1" applyFill="1" applyBorder="1" applyAlignment="1">
      <alignment horizontal="center" vertical="center" wrapText="1"/>
    </xf>
    <xf numFmtId="43" fontId="25" fillId="0" borderId="32" xfId="78" applyNumberFormat="1" applyFont="1" applyFill="1" applyBorder="1" applyAlignment="1">
      <alignment/>
    </xf>
    <xf numFmtId="43" fontId="27" fillId="0" borderId="32" xfId="78" applyNumberFormat="1" applyFont="1" applyFill="1" applyBorder="1" applyAlignment="1">
      <alignment/>
    </xf>
    <xf numFmtId="212" fontId="25" fillId="0" borderId="32" xfId="78" applyNumberFormat="1" applyFont="1" applyFill="1" applyBorder="1" applyAlignment="1">
      <alignment horizontal="center"/>
    </xf>
    <xf numFmtId="0" fontId="25" fillId="0" borderId="32" xfId="101" applyFont="1" applyFill="1" applyBorder="1" applyAlignment="1">
      <alignment horizontal="center"/>
      <protection/>
    </xf>
    <xf numFmtId="210" fontId="25" fillId="0" borderId="28" xfId="78" applyNumberFormat="1" applyFont="1" applyFill="1" applyBorder="1" applyAlignment="1">
      <alignment horizontal="center" vertical="center"/>
    </xf>
    <xf numFmtId="210" fontId="27" fillId="0" borderId="23" xfId="78" applyNumberFormat="1" applyFont="1" applyFill="1" applyBorder="1" applyAlignment="1">
      <alignment vertical="center"/>
    </xf>
    <xf numFmtId="210" fontId="27" fillId="0" borderId="0" xfId="78" applyNumberFormat="1" applyFont="1" applyFill="1" applyAlignment="1">
      <alignment/>
    </xf>
    <xf numFmtId="0" fontId="29" fillId="0" borderId="0" xfId="100" applyFont="1" applyFill="1">
      <alignment/>
      <protection/>
    </xf>
    <xf numFmtId="0" fontId="29" fillId="0" borderId="0" xfId="100" applyFont="1">
      <alignment/>
      <protection/>
    </xf>
    <xf numFmtId="0" fontId="25" fillId="0" borderId="0" xfId="100" applyFont="1" applyFill="1">
      <alignment/>
      <protection/>
    </xf>
    <xf numFmtId="0" fontId="27" fillId="0" borderId="0" xfId="100" applyFont="1" applyFill="1" applyAlignment="1">
      <alignment horizontal="right"/>
      <protection/>
    </xf>
    <xf numFmtId="0" fontId="30" fillId="0" borderId="0" xfId="100" applyFont="1" applyFill="1">
      <alignment/>
      <protection/>
    </xf>
    <xf numFmtId="0" fontId="30" fillId="0" borderId="0" xfId="100" applyFont="1">
      <alignment/>
      <protection/>
    </xf>
    <xf numFmtId="0" fontId="27" fillId="0" borderId="20" xfId="0" applyFont="1" applyBorder="1" applyAlignment="1">
      <alignment horizontal="left"/>
    </xf>
    <xf numFmtId="194" fontId="25" fillId="0" borderId="22" xfId="78" applyFont="1" applyBorder="1" applyAlignment="1">
      <alignment/>
    </xf>
    <xf numFmtId="194" fontId="27" fillId="0" borderId="22" xfId="78" applyFont="1" applyFill="1" applyBorder="1" applyAlignment="1">
      <alignment/>
    </xf>
    <xf numFmtId="194" fontId="27" fillId="0" borderId="19" xfId="78" applyFont="1" applyBorder="1" applyAlignment="1">
      <alignment/>
    </xf>
    <xf numFmtId="194" fontId="27" fillId="0" borderId="20" xfId="78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94" fontId="29" fillId="0" borderId="0" xfId="78" applyFont="1" applyFill="1" applyAlignment="1">
      <alignment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2" fillId="0" borderId="0" xfId="100" applyFont="1" applyFill="1" applyAlignment="1">
      <alignment/>
      <protection/>
    </xf>
    <xf numFmtId="0" fontId="36" fillId="0" borderId="0" xfId="100" applyFont="1">
      <alignment/>
      <protection/>
    </xf>
    <xf numFmtId="0" fontId="32" fillId="0" borderId="0" xfId="100" applyFont="1" applyFill="1" applyBorder="1" applyAlignment="1">
      <alignment vertical="center"/>
      <protection/>
    </xf>
    <xf numFmtId="0" fontId="37" fillId="0" borderId="0" xfId="100" applyFont="1" applyFill="1" applyBorder="1" applyAlignment="1">
      <alignment vertical="center"/>
      <protection/>
    </xf>
    <xf numFmtId="0" fontId="33" fillId="0" borderId="0" xfId="100" applyFont="1">
      <alignment/>
      <protection/>
    </xf>
    <xf numFmtId="0" fontId="36" fillId="0" borderId="0" xfId="100" applyFont="1" applyBorder="1" applyAlignment="1">
      <alignment/>
      <protection/>
    </xf>
    <xf numFmtId="0" fontId="32" fillId="0" borderId="0" xfId="100" applyFont="1" applyAlignment="1">
      <alignment horizontal="right"/>
      <protection/>
    </xf>
    <xf numFmtId="0" fontId="36" fillId="0" borderId="0" xfId="100" applyFont="1" applyBorder="1">
      <alignment/>
      <protection/>
    </xf>
    <xf numFmtId="0" fontId="32" fillId="0" borderId="30" xfId="100" applyFont="1" applyBorder="1" applyAlignment="1">
      <alignment horizontal="center" vertical="center" wrapText="1"/>
      <protection/>
    </xf>
    <xf numFmtId="0" fontId="35" fillId="0" borderId="0" xfId="100" applyFont="1">
      <alignment/>
      <protection/>
    </xf>
    <xf numFmtId="0" fontId="32" fillId="0" borderId="31" xfId="100" applyFont="1" applyBorder="1" applyAlignment="1">
      <alignment horizontal="center" vertical="center" wrapText="1"/>
      <protection/>
    </xf>
    <xf numFmtId="0" fontId="32" fillId="0" borderId="31" xfId="100" applyFont="1" applyBorder="1" applyAlignment="1">
      <alignment horizontal="center" vertical="top" wrapText="1"/>
      <protection/>
    </xf>
    <xf numFmtId="43" fontId="32" fillId="0" borderId="31" xfId="78" applyNumberFormat="1" applyFont="1" applyFill="1" applyBorder="1" applyAlignment="1">
      <alignment horizontal="center" vertical="top" wrapText="1"/>
    </xf>
    <xf numFmtId="0" fontId="33" fillId="0" borderId="26" xfId="100" applyFont="1" applyBorder="1" applyAlignment="1">
      <alignment horizontal="left"/>
      <protection/>
    </xf>
    <xf numFmtId="194" fontId="33" fillId="0" borderId="26" xfId="78" applyFont="1" applyBorder="1" applyAlignment="1">
      <alignment/>
    </xf>
    <xf numFmtId="194" fontId="36" fillId="0" borderId="26" xfId="78" applyFont="1" applyFill="1" applyBorder="1" applyAlignment="1">
      <alignment/>
    </xf>
    <xf numFmtId="194" fontId="33" fillId="0" borderId="26" xfId="78" applyFont="1" applyFill="1" applyBorder="1" applyAlignment="1">
      <alignment/>
    </xf>
    <xf numFmtId="0" fontId="33" fillId="0" borderId="21" xfId="100" applyFont="1" applyBorder="1" applyAlignment="1">
      <alignment horizontal="left"/>
      <protection/>
    </xf>
    <xf numFmtId="194" fontId="33" fillId="0" borderId="21" xfId="78" applyFont="1" applyBorder="1" applyAlignment="1">
      <alignment/>
    </xf>
    <xf numFmtId="194" fontId="36" fillId="0" borderId="21" xfId="78" applyFont="1" applyFill="1" applyBorder="1" applyAlignment="1">
      <alignment/>
    </xf>
    <xf numFmtId="194" fontId="33" fillId="0" borderId="21" xfId="78" applyFont="1" applyFill="1" applyBorder="1" applyAlignment="1">
      <alignment/>
    </xf>
    <xf numFmtId="194" fontId="32" fillId="0" borderId="21" xfId="78" applyFont="1" applyFill="1" applyBorder="1" applyAlignment="1">
      <alignment/>
    </xf>
    <xf numFmtId="0" fontId="33" fillId="0" borderId="28" xfId="100" applyFont="1" applyBorder="1" applyAlignment="1">
      <alignment horizontal="left"/>
      <protection/>
    </xf>
    <xf numFmtId="194" fontId="32" fillId="0" borderId="28" xfId="78" applyFont="1" applyFill="1" applyBorder="1" applyAlignment="1">
      <alignment/>
    </xf>
    <xf numFmtId="194" fontId="33" fillId="0" borderId="28" xfId="78" applyFont="1" applyBorder="1" applyAlignment="1">
      <alignment/>
    </xf>
    <xf numFmtId="0" fontId="32" fillId="0" borderId="23" xfId="100" applyFont="1" applyBorder="1" applyAlignment="1">
      <alignment horizontal="center"/>
      <protection/>
    </xf>
    <xf numFmtId="194" fontId="32" fillId="0" borderId="23" xfId="78" applyFont="1" applyBorder="1" applyAlignment="1">
      <alignment/>
    </xf>
    <xf numFmtId="194" fontId="32" fillId="0" borderId="23" xfId="78" applyFont="1" applyFill="1" applyBorder="1" applyAlignment="1">
      <alignment/>
    </xf>
    <xf numFmtId="194" fontId="33" fillId="0" borderId="23" xfId="78" applyFont="1" applyBorder="1" applyAlignment="1">
      <alignment/>
    </xf>
    <xf numFmtId="0" fontId="36" fillId="0" borderId="0" xfId="100" applyFont="1" applyAlignment="1">
      <alignment/>
      <protection/>
    </xf>
    <xf numFmtId="194" fontId="36" fillId="0" borderId="0" xfId="78" applyFont="1" applyAlignment="1">
      <alignment/>
    </xf>
    <xf numFmtId="43" fontId="36" fillId="0" borderId="0" xfId="100" applyNumberFormat="1" applyFont="1" applyAlignment="1">
      <alignment/>
      <protection/>
    </xf>
    <xf numFmtId="0" fontId="32" fillId="0" borderId="0" xfId="100" applyFont="1" applyFill="1" applyBorder="1" applyAlignment="1">
      <alignment horizontal="left" vertical="center"/>
      <protection/>
    </xf>
    <xf numFmtId="0" fontId="33" fillId="0" borderId="0" xfId="100" applyFont="1" applyFill="1" applyAlignment="1">
      <alignment horizontal="left"/>
      <protection/>
    </xf>
    <xf numFmtId="0" fontId="25" fillId="0" borderId="0" xfId="99" applyFont="1" applyFill="1" applyBorder="1">
      <alignment/>
      <protection/>
    </xf>
    <xf numFmtId="43" fontId="27" fillId="0" borderId="0" xfId="78" applyNumberFormat="1" applyFont="1" applyFill="1" applyBorder="1" applyAlignment="1">
      <alignment/>
    </xf>
    <xf numFmtId="212" fontId="25" fillId="0" borderId="0" xfId="78" applyNumberFormat="1" applyFont="1" applyFill="1" applyBorder="1" applyAlignment="1">
      <alignment horizontal="center"/>
    </xf>
    <xf numFmtId="0" fontId="25" fillId="0" borderId="0" xfId="99" applyFont="1" applyFill="1" applyBorder="1" applyAlignment="1">
      <alignment horizontal="center"/>
      <protection/>
    </xf>
    <xf numFmtId="43" fontId="27" fillId="0" borderId="19" xfId="78" applyNumberFormat="1" applyFont="1" applyFill="1" applyBorder="1" applyAlignment="1">
      <alignment/>
    </xf>
    <xf numFmtId="49" fontId="25" fillId="0" borderId="20" xfId="78" applyNumberFormat="1" applyFont="1" applyFill="1" applyBorder="1" applyAlignment="1">
      <alignment horizontal="center"/>
    </xf>
    <xf numFmtId="49" fontId="25" fillId="0" borderId="22" xfId="78" applyNumberFormat="1" applyFont="1" applyFill="1" applyBorder="1" applyAlignment="1">
      <alignment horizontal="center"/>
    </xf>
    <xf numFmtId="43" fontId="27" fillId="0" borderId="23" xfId="78" applyNumberFormat="1" applyFont="1" applyFill="1" applyBorder="1" applyAlignment="1">
      <alignment horizontal="center"/>
    </xf>
    <xf numFmtId="0" fontId="30" fillId="0" borderId="0" xfId="99" applyFont="1" applyBorder="1">
      <alignment/>
      <protection/>
    </xf>
    <xf numFmtId="0" fontId="29" fillId="0" borderId="0" xfId="99" applyFont="1" applyBorder="1">
      <alignment/>
      <protection/>
    </xf>
    <xf numFmtId="194" fontId="29" fillId="0" borderId="22" xfId="78" applyFont="1" applyBorder="1" applyAlignment="1">
      <alignment/>
    </xf>
    <xf numFmtId="0" fontId="27" fillId="0" borderId="20" xfId="0" applyFont="1" applyFill="1" applyBorder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94" fontId="30" fillId="0" borderId="26" xfId="78" applyFont="1" applyFill="1" applyBorder="1" applyAlignment="1">
      <alignment horizontal="center"/>
    </xf>
    <xf numFmtId="194" fontId="30" fillId="0" borderId="30" xfId="78" applyFont="1" applyBorder="1" applyAlignment="1">
      <alignment/>
    </xf>
    <xf numFmtId="43" fontId="25" fillId="0" borderId="21" xfId="82" applyFont="1" applyFill="1" applyBorder="1" applyAlignment="1">
      <alignment/>
    </xf>
    <xf numFmtId="43" fontId="25" fillId="0" borderId="28" xfId="82" applyFont="1" applyFill="1" applyBorder="1" applyAlignment="1">
      <alignment/>
    </xf>
    <xf numFmtId="219" fontId="25" fillId="0" borderId="22" xfId="78" applyNumberFormat="1" applyFont="1" applyFill="1" applyBorder="1" applyAlignment="1">
      <alignment horizontal="center" vertical="center"/>
    </xf>
    <xf numFmtId="219" fontId="25" fillId="0" borderId="21" xfId="78" applyNumberFormat="1" applyFont="1" applyFill="1" applyBorder="1" applyAlignment="1">
      <alignment horizontal="center" vertical="center"/>
    </xf>
    <xf numFmtId="194" fontId="30" fillId="0" borderId="32" xfId="78" applyFont="1" applyBorder="1" applyAlignment="1">
      <alignment/>
    </xf>
    <xf numFmtId="0" fontId="27" fillId="0" borderId="0" xfId="100" applyFont="1" applyFill="1" applyAlignment="1">
      <alignment/>
      <protection/>
    </xf>
    <xf numFmtId="219" fontId="25" fillId="0" borderId="20" xfId="78" applyNumberFormat="1" applyFont="1" applyFill="1" applyBorder="1" applyAlignment="1">
      <alignment/>
    </xf>
    <xf numFmtId="219" fontId="25" fillId="0" borderId="20" xfId="78" applyNumberFormat="1" applyFont="1" applyFill="1" applyBorder="1" applyAlignment="1">
      <alignment horizontal="center"/>
    </xf>
    <xf numFmtId="219" fontId="27" fillId="0" borderId="23" xfId="78" applyNumberFormat="1" applyFont="1" applyFill="1" applyBorder="1" applyAlignment="1">
      <alignment horizontal="center"/>
    </xf>
    <xf numFmtId="194" fontId="25" fillId="0" borderId="0" xfId="78" applyFont="1" applyFill="1" applyAlignment="1">
      <alignment/>
    </xf>
    <xf numFmtId="43" fontId="25" fillId="0" borderId="0" xfId="78" applyNumberFormat="1" applyFont="1" applyFill="1" applyAlignment="1">
      <alignment horizontal="center"/>
    </xf>
    <xf numFmtId="219" fontId="27" fillId="0" borderId="19" xfId="78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/>
    </xf>
    <xf numFmtId="219" fontId="27" fillId="0" borderId="26" xfId="78" applyNumberFormat="1" applyFont="1" applyFill="1" applyBorder="1" applyAlignment="1">
      <alignment/>
    </xf>
    <xf numFmtId="194" fontId="30" fillId="0" borderId="19" xfId="78" applyFont="1" applyFill="1" applyBorder="1" applyAlignment="1">
      <alignment/>
    </xf>
    <xf numFmtId="4" fontId="30" fillId="0" borderId="19" xfId="0" applyNumberFormat="1" applyFont="1" applyFill="1" applyBorder="1" applyAlignment="1">
      <alignment/>
    </xf>
    <xf numFmtId="219" fontId="27" fillId="0" borderId="19" xfId="78" applyNumberFormat="1" applyFont="1" applyFill="1" applyBorder="1" applyAlignment="1">
      <alignment/>
    </xf>
    <xf numFmtId="219" fontId="27" fillId="0" borderId="20" xfId="78" applyNumberFormat="1" applyFont="1" applyFill="1" applyBorder="1" applyAlignment="1">
      <alignment/>
    </xf>
    <xf numFmtId="0" fontId="30" fillId="0" borderId="23" xfId="0" applyFont="1" applyFill="1" applyBorder="1" applyAlignment="1">
      <alignment horizontal="center"/>
    </xf>
    <xf numFmtId="4" fontId="30" fillId="0" borderId="33" xfId="0" applyNumberFormat="1" applyFont="1" applyFill="1" applyBorder="1" applyAlignment="1">
      <alignment/>
    </xf>
    <xf numFmtId="219" fontId="27" fillId="0" borderId="33" xfId="78" applyNumberFormat="1" applyFont="1" applyFill="1" applyBorder="1" applyAlignment="1">
      <alignment/>
    </xf>
    <xf numFmtId="219" fontId="27" fillId="0" borderId="0" xfId="78" applyNumberFormat="1" applyFont="1" applyFill="1" applyAlignment="1">
      <alignment/>
    </xf>
    <xf numFmtId="0" fontId="25" fillId="0" borderId="0" xfId="101" applyFont="1" applyFill="1" applyBorder="1" applyAlignment="1">
      <alignment horizontal="left"/>
      <protection/>
    </xf>
    <xf numFmtId="0" fontId="32" fillId="0" borderId="0" xfId="0" applyFont="1" applyFill="1" applyBorder="1" applyAlignment="1">
      <alignment/>
    </xf>
    <xf numFmtId="43" fontId="32" fillId="0" borderId="0" xfId="78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8" fillId="0" borderId="0" xfId="102" applyFont="1" applyFill="1" applyAlignment="1">
      <alignment horizontal="center"/>
      <protection/>
    </xf>
    <xf numFmtId="0" fontId="38" fillId="0" borderId="19" xfId="102" applyFont="1" applyFill="1" applyBorder="1" applyAlignment="1">
      <alignment horizontal="center"/>
      <protection/>
    </xf>
    <xf numFmtId="0" fontId="38" fillId="0" borderId="19" xfId="96" applyFont="1" applyFill="1" applyBorder="1" applyAlignment="1">
      <alignment horizontal="center"/>
      <protection/>
    </xf>
    <xf numFmtId="43" fontId="38" fillId="0" borderId="19" xfId="87" applyFont="1" applyFill="1" applyBorder="1" applyAlignment="1">
      <alignment horizontal="center"/>
    </xf>
    <xf numFmtId="0" fontId="39" fillId="0" borderId="26" xfId="96" applyFont="1" applyFill="1" applyBorder="1" applyAlignment="1">
      <alignment horizontal="center"/>
      <protection/>
    </xf>
    <xf numFmtId="43" fontId="39" fillId="0" borderId="26" xfId="84" applyFont="1" applyFill="1" applyBorder="1" applyAlignment="1" quotePrefix="1">
      <alignment horizontal="center"/>
    </xf>
    <xf numFmtId="43" fontId="39" fillId="0" borderId="26" xfId="84" applyFont="1" applyFill="1" applyBorder="1" applyAlignment="1">
      <alignment/>
    </xf>
    <xf numFmtId="212" fontId="39" fillId="0" borderId="26" xfId="84" applyNumberFormat="1" applyFont="1" applyFill="1" applyBorder="1" applyAlignment="1">
      <alignment/>
    </xf>
    <xf numFmtId="0" fontId="39" fillId="0" borderId="0" xfId="102" applyFont="1" applyFill="1">
      <alignment/>
      <protection/>
    </xf>
    <xf numFmtId="0" fontId="39" fillId="0" borderId="21" xfId="96" applyFont="1" applyBorder="1" applyAlignment="1">
      <alignment horizontal="center"/>
      <protection/>
    </xf>
    <xf numFmtId="43" fontId="39" fillId="0" borderId="21" xfId="84" applyFont="1" applyFill="1" applyBorder="1" applyAlignment="1" quotePrefix="1">
      <alignment horizontal="center"/>
    </xf>
    <xf numFmtId="43" fontId="39" fillId="0" borderId="21" xfId="84" applyFont="1" applyFill="1" applyBorder="1" applyAlignment="1">
      <alignment/>
    </xf>
    <xf numFmtId="212" fontId="39" fillId="0" borderId="21" xfId="84" applyNumberFormat="1" applyFont="1" applyFill="1" applyBorder="1" applyAlignment="1">
      <alignment/>
    </xf>
    <xf numFmtId="0" fontId="39" fillId="0" borderId="21" xfId="96" applyFont="1" applyFill="1" applyBorder="1" applyAlignment="1">
      <alignment horizontal="center"/>
      <protection/>
    </xf>
    <xf numFmtId="43" fontId="39" fillId="0" borderId="0" xfId="102" applyNumberFormat="1" applyFont="1" applyFill="1">
      <alignment/>
      <protection/>
    </xf>
    <xf numFmtId="0" fontId="39" fillId="0" borderId="21" xfId="102" applyFont="1" applyFill="1" applyBorder="1" applyAlignment="1">
      <alignment horizontal="center"/>
      <protection/>
    </xf>
    <xf numFmtId="43" fontId="39" fillId="0" borderId="0" xfId="87" applyFont="1" applyFill="1" applyAlignment="1">
      <alignment/>
    </xf>
    <xf numFmtId="0" fontId="39" fillId="0" borderId="28" xfId="102" applyFont="1" applyFill="1" applyBorder="1" applyAlignment="1">
      <alignment horizontal="center"/>
      <protection/>
    </xf>
    <xf numFmtId="43" fontId="39" fillId="0" borderId="28" xfId="84" applyFont="1" applyFill="1" applyBorder="1" applyAlignment="1" quotePrefix="1">
      <alignment horizontal="center"/>
    </xf>
    <xf numFmtId="43" fontId="39" fillId="0" borderId="28" xfId="84" applyFont="1" applyFill="1" applyBorder="1" applyAlignment="1">
      <alignment/>
    </xf>
    <xf numFmtId="0" fontId="39" fillId="0" borderId="0" xfId="102" applyFont="1" applyFill="1" applyBorder="1" applyAlignment="1">
      <alignment horizontal="center"/>
      <protection/>
    </xf>
    <xf numFmtId="43" fontId="39" fillId="0" borderId="0" xfId="84" applyFont="1" applyFill="1" applyBorder="1" applyAlignment="1" quotePrefix="1">
      <alignment horizontal="center"/>
    </xf>
    <xf numFmtId="43" fontId="39" fillId="0" borderId="0" xfId="84" applyFont="1" applyFill="1" applyBorder="1" applyAlignment="1">
      <alignment/>
    </xf>
    <xf numFmtId="0" fontId="39" fillId="0" borderId="0" xfId="102" applyFont="1" applyFill="1" applyBorder="1">
      <alignment/>
      <protection/>
    </xf>
    <xf numFmtId="0" fontId="39" fillId="0" borderId="0" xfId="102" applyFont="1" applyFill="1" applyAlignment="1">
      <alignment horizontal="center"/>
      <protection/>
    </xf>
    <xf numFmtId="0" fontId="38" fillId="0" borderId="19" xfId="97" applyFont="1" applyFill="1" applyBorder="1" applyAlignment="1">
      <alignment horizontal="center"/>
      <protection/>
    </xf>
    <xf numFmtId="194" fontId="38" fillId="0" borderId="19" xfId="83" applyNumberFormat="1" applyFont="1" applyFill="1" applyBorder="1" applyAlignment="1">
      <alignment horizontal="center"/>
    </xf>
    <xf numFmtId="0" fontId="39" fillId="0" borderId="0" xfId="97" applyFont="1" applyFill="1">
      <alignment/>
      <protection/>
    </xf>
    <xf numFmtId="194" fontId="39" fillId="0" borderId="0" xfId="83" applyNumberFormat="1" applyFont="1" applyFill="1" applyAlignment="1">
      <alignment/>
    </xf>
    <xf numFmtId="0" fontId="39" fillId="0" borderId="21" xfId="97" applyFont="1" applyFill="1" applyBorder="1">
      <alignment/>
      <protection/>
    </xf>
    <xf numFmtId="194" fontId="39" fillId="0" borderId="21" xfId="83" applyNumberFormat="1" applyFont="1" applyFill="1" applyBorder="1" applyAlignment="1">
      <alignment/>
    </xf>
    <xf numFmtId="0" fontId="39" fillId="0" borderId="28" xfId="97" applyFont="1" applyFill="1" applyBorder="1">
      <alignment/>
      <protection/>
    </xf>
    <xf numFmtId="194" fontId="39" fillId="0" borderId="28" xfId="83" applyNumberFormat="1" applyFont="1" applyFill="1" applyBorder="1" applyAlignment="1">
      <alignment/>
    </xf>
    <xf numFmtId="0" fontId="39" fillId="0" borderId="19" xfId="97" applyFont="1" applyFill="1" applyBorder="1">
      <alignment/>
      <protection/>
    </xf>
    <xf numFmtId="194" fontId="39" fillId="0" borderId="19" xfId="83" applyNumberFormat="1" applyFont="1" applyFill="1" applyBorder="1" applyAlignment="1">
      <alignment/>
    </xf>
    <xf numFmtId="212" fontId="39" fillId="0" borderId="0" xfId="84" applyNumberFormat="1" applyFont="1" applyFill="1" applyAlignment="1">
      <alignment/>
    </xf>
    <xf numFmtId="0" fontId="39" fillId="0" borderId="0" xfId="97" applyFont="1" applyFill="1" applyAlignment="1">
      <alignment horizontal="center"/>
      <protection/>
    </xf>
    <xf numFmtId="212" fontId="39" fillId="0" borderId="0" xfId="83" applyNumberFormat="1" applyFont="1" applyFill="1" applyAlignment="1">
      <alignment/>
    </xf>
    <xf numFmtId="0" fontId="38" fillId="0" borderId="0" xfId="97" applyFont="1" applyFill="1">
      <alignment/>
      <protection/>
    </xf>
    <xf numFmtId="212" fontId="38" fillId="0" borderId="25" xfId="83" applyNumberFormat="1" applyFont="1" applyFill="1" applyBorder="1" applyAlignment="1">
      <alignment/>
    </xf>
    <xf numFmtId="212" fontId="38" fillId="0" borderId="0" xfId="83" applyNumberFormat="1" applyFont="1" applyFill="1" applyAlignment="1">
      <alignment/>
    </xf>
    <xf numFmtId="212" fontId="38" fillId="0" borderId="34" xfId="83" applyNumberFormat="1" applyFont="1" applyFill="1" applyBorder="1" applyAlignment="1">
      <alignment/>
    </xf>
    <xf numFmtId="0" fontId="35" fillId="0" borderId="30" xfId="98" applyFont="1" applyFill="1" applyBorder="1" applyAlignment="1">
      <alignment horizontal="center"/>
      <protection/>
    </xf>
    <xf numFmtId="0" fontId="35" fillId="0" borderId="30" xfId="98" applyFont="1" applyFill="1" applyBorder="1">
      <alignment/>
      <protection/>
    </xf>
    <xf numFmtId="0" fontId="35" fillId="0" borderId="0" xfId="98" applyFont="1" applyFill="1">
      <alignment/>
      <protection/>
    </xf>
    <xf numFmtId="0" fontId="35" fillId="0" borderId="32" xfId="98" applyFont="1" applyFill="1" applyBorder="1" applyAlignment="1">
      <alignment horizontal="center"/>
      <protection/>
    </xf>
    <xf numFmtId="0" fontId="35" fillId="0" borderId="31" xfId="98" applyFont="1" applyFill="1" applyBorder="1" applyAlignment="1">
      <alignment horizontal="center"/>
      <protection/>
    </xf>
    <xf numFmtId="0" fontId="27" fillId="0" borderId="0" xfId="101" applyFont="1" applyFill="1" applyAlignment="1">
      <alignment horizontal="center"/>
      <protection/>
    </xf>
    <xf numFmtId="0" fontId="27" fillId="0" borderId="19" xfId="101" applyFont="1" applyFill="1" applyBorder="1" applyAlignment="1">
      <alignment horizontal="center" vertical="center"/>
      <protection/>
    </xf>
    <xf numFmtId="4" fontId="27" fillId="0" borderId="33" xfId="0" applyNumberFormat="1" applyFont="1" applyBorder="1" applyAlignment="1">
      <alignment/>
    </xf>
    <xf numFmtId="0" fontId="25" fillId="0" borderId="35" xfId="0" applyFont="1" applyFill="1" applyBorder="1" applyAlignment="1">
      <alignment/>
    </xf>
    <xf numFmtId="219" fontId="27" fillId="0" borderId="23" xfId="78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/>
    </xf>
    <xf numFmtId="0" fontId="30" fillId="0" borderId="26" xfId="0" applyFont="1" applyFill="1" applyBorder="1" applyAlignment="1">
      <alignment horizontal="center"/>
    </xf>
    <xf numFmtId="208" fontId="25" fillId="0" borderId="21" xfId="78" applyNumberFormat="1" applyFont="1" applyFill="1" applyBorder="1" applyAlignment="1">
      <alignment/>
    </xf>
    <xf numFmtId="194" fontId="30" fillId="0" borderId="21" xfId="78" applyFont="1" applyFill="1" applyBorder="1" applyAlignment="1">
      <alignment/>
    </xf>
    <xf numFmtId="194" fontId="29" fillId="0" borderId="21" xfId="78" applyFont="1" applyFill="1" applyBorder="1" applyAlignment="1">
      <alignment/>
    </xf>
    <xf numFmtId="208" fontId="25" fillId="0" borderId="22" xfId="78" applyNumberFormat="1" applyFont="1" applyFill="1" applyBorder="1" applyAlignment="1">
      <alignment/>
    </xf>
    <xf numFmtId="0" fontId="30" fillId="0" borderId="33" xfId="0" applyFont="1" applyFill="1" applyBorder="1" applyAlignment="1">
      <alignment horizontal="center"/>
    </xf>
    <xf numFmtId="194" fontId="30" fillId="0" borderId="33" xfId="78" applyFont="1" applyFill="1" applyBorder="1" applyAlignment="1">
      <alignment/>
    </xf>
    <xf numFmtId="0" fontId="25" fillId="0" borderId="26" xfId="0" applyFont="1" applyFill="1" applyBorder="1" applyAlignment="1">
      <alignment/>
    </xf>
    <xf numFmtId="194" fontId="29" fillId="0" borderId="21" xfId="78" applyFont="1" applyFill="1" applyBorder="1" applyAlignment="1">
      <alignment horizontal="left"/>
    </xf>
    <xf numFmtId="219" fontId="25" fillId="0" borderId="21" xfId="78" applyNumberFormat="1" applyFont="1" applyFill="1" applyBorder="1" applyAlignment="1">
      <alignment/>
    </xf>
    <xf numFmtId="219" fontId="25" fillId="0" borderId="22" xfId="78" applyNumberFormat="1" applyFont="1" applyFill="1" applyBorder="1" applyAlignment="1">
      <alignment/>
    </xf>
    <xf numFmtId="194" fontId="30" fillId="0" borderId="20" xfId="78" applyFont="1" applyFill="1" applyBorder="1" applyAlignment="1">
      <alignment/>
    </xf>
    <xf numFmtId="0" fontId="30" fillId="0" borderId="20" xfId="0" applyFont="1" applyFill="1" applyBorder="1" applyAlignment="1">
      <alignment/>
    </xf>
    <xf numFmtId="194" fontId="30" fillId="0" borderId="21" xfId="78" applyFont="1" applyFill="1" applyBorder="1" applyAlignment="1">
      <alignment horizontal="right"/>
    </xf>
    <xf numFmtId="194" fontId="29" fillId="0" borderId="32" xfId="78" applyFont="1" applyFill="1" applyBorder="1" applyAlignment="1">
      <alignment horizontal="right" wrapText="1"/>
    </xf>
    <xf numFmtId="194" fontId="29" fillId="0" borderId="32" xfId="78" applyFont="1" applyBorder="1" applyAlignment="1">
      <alignment/>
    </xf>
    <xf numFmtId="194" fontId="27" fillId="0" borderId="36" xfId="78" applyFont="1" applyFill="1" applyBorder="1" applyAlignment="1">
      <alignment/>
    </xf>
    <xf numFmtId="0" fontId="30" fillId="0" borderId="20" xfId="98" applyFont="1" applyFill="1" applyBorder="1" applyAlignment="1">
      <alignment horizontal="left"/>
      <protection/>
    </xf>
    <xf numFmtId="194" fontId="29" fillId="0" borderId="22" xfId="78" applyFont="1" applyFill="1" applyBorder="1" applyAlignment="1">
      <alignment/>
    </xf>
    <xf numFmtId="194" fontId="30" fillId="0" borderId="22" xfId="78" applyFont="1" applyFill="1" applyBorder="1" applyAlignment="1">
      <alignment/>
    </xf>
    <xf numFmtId="194" fontId="30" fillId="0" borderId="36" xfId="78" applyFont="1" applyFill="1" applyBorder="1" applyAlignment="1">
      <alignment horizontal="left"/>
    </xf>
    <xf numFmtId="194" fontId="30" fillId="0" borderId="20" xfId="78" applyFont="1" applyFill="1" applyBorder="1" applyAlignment="1">
      <alignment horizontal="right" wrapText="1"/>
    </xf>
    <xf numFmtId="194" fontId="30" fillId="0" borderId="37" xfId="78" applyFont="1" applyFill="1" applyBorder="1" applyAlignment="1">
      <alignment/>
    </xf>
    <xf numFmtId="0" fontId="29" fillId="0" borderId="0" xfId="98" applyFont="1" applyFill="1">
      <alignment/>
      <protection/>
    </xf>
    <xf numFmtId="0" fontId="30" fillId="0" borderId="0" xfId="98" applyFont="1" applyFill="1">
      <alignment/>
      <protection/>
    </xf>
    <xf numFmtId="194" fontId="27" fillId="0" borderId="33" xfId="78" applyFont="1" applyFill="1" applyBorder="1" applyAlignment="1">
      <alignment/>
    </xf>
    <xf numFmtId="4" fontId="29" fillId="0" borderId="19" xfId="0" applyNumberFormat="1" applyFont="1" applyBorder="1" applyAlignment="1">
      <alignment/>
    </xf>
    <xf numFmtId="4" fontId="29" fillId="0" borderId="30" xfId="0" applyNumberFormat="1" applyFont="1" applyBorder="1" applyAlignment="1">
      <alignment/>
    </xf>
    <xf numFmtId="219" fontId="25" fillId="0" borderId="30" xfId="78" applyNumberFormat="1" applyFont="1" applyFill="1" applyBorder="1" applyAlignment="1">
      <alignment horizontal="center" vertical="center"/>
    </xf>
    <xf numFmtId="43" fontId="25" fillId="0" borderId="28" xfId="78" applyNumberFormat="1" applyFont="1" applyFill="1" applyBorder="1" applyAlignment="1">
      <alignment/>
    </xf>
    <xf numFmtId="0" fontId="27" fillId="0" borderId="26" xfId="101" applyFont="1" applyFill="1" applyBorder="1">
      <alignment/>
      <protection/>
    </xf>
    <xf numFmtId="43" fontId="27" fillId="0" borderId="26" xfId="78" applyNumberFormat="1" applyFont="1" applyFill="1" applyBorder="1" applyAlignment="1">
      <alignment/>
    </xf>
    <xf numFmtId="212" fontId="25" fillId="0" borderId="26" xfId="78" applyNumberFormat="1" applyFont="1" applyFill="1" applyBorder="1" applyAlignment="1">
      <alignment horizontal="center"/>
    </xf>
    <xf numFmtId="0" fontId="25" fillId="0" borderId="26" xfId="101" applyFont="1" applyFill="1" applyBorder="1" applyAlignment="1">
      <alignment horizontal="center"/>
      <protection/>
    </xf>
    <xf numFmtId="210" fontId="27" fillId="0" borderId="26" xfId="78" applyNumberFormat="1" applyFont="1" applyFill="1" applyBorder="1" applyAlignment="1">
      <alignment/>
    </xf>
    <xf numFmtId="0" fontId="25" fillId="0" borderId="28" xfId="101" applyFont="1" applyBorder="1">
      <alignment/>
      <protection/>
    </xf>
    <xf numFmtId="0" fontId="25" fillId="0" borderId="28" xfId="0" applyFont="1" applyFill="1" applyBorder="1" applyAlignment="1">
      <alignment/>
    </xf>
    <xf numFmtId="219" fontId="25" fillId="0" borderId="28" xfId="78" applyNumberFormat="1" applyFont="1" applyFill="1" applyBorder="1" applyAlignment="1">
      <alignment horizontal="center" vertical="center"/>
    </xf>
    <xf numFmtId="194" fontId="30" fillId="0" borderId="20" xfId="78" applyFont="1" applyFill="1" applyBorder="1" applyAlignment="1">
      <alignment horizontal="right"/>
    </xf>
    <xf numFmtId="0" fontId="27" fillId="0" borderId="0" xfId="101" applyFont="1" applyFill="1">
      <alignment/>
      <protection/>
    </xf>
    <xf numFmtId="4" fontId="29" fillId="0" borderId="26" xfId="0" applyNumberFormat="1" applyFont="1" applyBorder="1" applyAlignment="1">
      <alignment/>
    </xf>
    <xf numFmtId="219" fontId="25" fillId="0" borderId="26" xfId="78" applyNumberFormat="1" applyFont="1" applyFill="1" applyBorder="1" applyAlignment="1">
      <alignment horizontal="center" vertical="center"/>
    </xf>
    <xf numFmtId="43" fontId="25" fillId="0" borderId="21" xfId="78" applyNumberFormat="1" applyFont="1" applyFill="1" applyBorder="1" applyAlignment="1">
      <alignment/>
    </xf>
    <xf numFmtId="0" fontId="25" fillId="0" borderId="0" xfId="101" applyFont="1" applyFill="1" applyAlignment="1">
      <alignment vertical="center"/>
      <protection/>
    </xf>
    <xf numFmtId="43" fontId="25" fillId="0" borderId="22" xfId="78" applyNumberFormat="1" applyFont="1" applyFill="1" applyBorder="1" applyAlignment="1">
      <alignment/>
    </xf>
    <xf numFmtId="0" fontId="27" fillId="0" borderId="32" xfId="101" applyFont="1" applyFill="1" applyBorder="1">
      <alignment/>
      <protection/>
    </xf>
    <xf numFmtId="0" fontId="25" fillId="0" borderId="26" xfId="101" applyFont="1" applyFill="1" applyBorder="1" applyAlignment="1">
      <alignment vertical="center" wrapText="1"/>
      <protection/>
    </xf>
    <xf numFmtId="4" fontId="29" fillId="0" borderId="26" xfId="0" applyNumberFormat="1" applyFont="1" applyFill="1" applyBorder="1" applyAlignment="1">
      <alignment horizontal="right"/>
    </xf>
    <xf numFmtId="43" fontId="25" fillId="0" borderId="26" xfId="82" applyFont="1" applyFill="1" applyBorder="1" applyAlignment="1">
      <alignment/>
    </xf>
    <xf numFmtId="194" fontId="29" fillId="0" borderId="26" xfId="78" applyFont="1" applyFill="1" applyBorder="1" applyAlignment="1">
      <alignment horizontal="right"/>
    </xf>
    <xf numFmtId="0" fontId="25" fillId="0" borderId="28" xfId="101" applyFont="1" applyFill="1" applyBorder="1" applyAlignment="1">
      <alignment vertical="center" wrapText="1"/>
      <protection/>
    </xf>
    <xf numFmtId="4" fontId="29" fillId="0" borderId="28" xfId="0" applyNumberFormat="1" applyFont="1" applyFill="1" applyBorder="1" applyAlignment="1">
      <alignment horizontal="right"/>
    </xf>
    <xf numFmtId="194" fontId="29" fillId="0" borderId="28" xfId="78" applyFont="1" applyFill="1" applyBorder="1" applyAlignment="1">
      <alignment horizontal="right"/>
    </xf>
    <xf numFmtId="0" fontId="31" fillId="0" borderId="24" xfId="101" applyFont="1" applyFill="1" applyBorder="1" applyAlignment="1">
      <alignment vertical="center"/>
      <protection/>
    </xf>
    <xf numFmtId="0" fontId="27" fillId="0" borderId="24" xfId="101" applyFont="1" applyFill="1" applyBorder="1" applyAlignment="1">
      <alignment vertical="center"/>
      <protection/>
    </xf>
    <xf numFmtId="194" fontId="25" fillId="0" borderId="22" xfId="78" applyFont="1" applyFill="1" applyBorder="1" applyAlignment="1">
      <alignment/>
    </xf>
    <xf numFmtId="194" fontId="30" fillId="0" borderId="19" xfId="78" applyFont="1" applyFill="1" applyBorder="1" applyAlignment="1">
      <alignment horizontal="right"/>
    </xf>
    <xf numFmtId="0" fontId="27" fillId="0" borderId="30" xfId="101" applyFont="1" applyFill="1" applyBorder="1">
      <alignment/>
      <protection/>
    </xf>
    <xf numFmtId="212" fontId="27" fillId="0" borderId="26" xfId="78" applyNumberFormat="1" applyFont="1" applyFill="1" applyBorder="1" applyAlignment="1">
      <alignment horizontal="center"/>
    </xf>
    <xf numFmtId="212" fontId="27" fillId="0" borderId="0" xfId="78" applyNumberFormat="1" applyFont="1" applyFill="1" applyAlignment="1">
      <alignment horizontal="center"/>
    </xf>
    <xf numFmtId="194" fontId="29" fillId="0" borderId="22" xfId="78" applyFont="1" applyFill="1" applyBorder="1" applyAlignment="1">
      <alignment horizontal="left"/>
    </xf>
    <xf numFmtId="219" fontId="27" fillId="0" borderId="23" xfId="78" applyNumberFormat="1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9" fillId="0" borderId="28" xfId="0" applyFont="1" applyBorder="1" applyAlignment="1">
      <alignment/>
    </xf>
    <xf numFmtId="212" fontId="39" fillId="0" borderId="28" xfId="84" applyNumberFormat="1" applyFont="1" applyFill="1" applyBorder="1" applyAlignment="1">
      <alignment/>
    </xf>
    <xf numFmtId="0" fontId="39" fillId="0" borderId="30" xfId="102" applyFont="1" applyFill="1" applyBorder="1" applyAlignment="1">
      <alignment horizontal="center"/>
      <protection/>
    </xf>
    <xf numFmtId="0" fontId="39" fillId="0" borderId="30" xfId="95" applyNumberFormat="1" applyFont="1" applyFill="1" applyBorder="1" applyAlignment="1" quotePrefix="1">
      <alignment horizontal="center"/>
      <protection/>
    </xf>
    <xf numFmtId="0" fontId="39" fillId="0" borderId="20" xfId="102" applyFont="1" applyFill="1" applyBorder="1" applyAlignment="1">
      <alignment horizontal="center"/>
      <protection/>
    </xf>
    <xf numFmtId="0" fontId="39" fillId="0" borderId="20" xfId="0" applyFont="1" applyFill="1" applyBorder="1" applyAlignment="1">
      <alignment/>
    </xf>
    <xf numFmtId="43" fontId="39" fillId="0" borderId="20" xfId="84" applyFont="1" applyFill="1" applyBorder="1" applyAlignment="1">
      <alignment/>
    </xf>
    <xf numFmtId="212" fontId="39" fillId="0" borderId="20" xfId="84" applyNumberFormat="1" applyFont="1" applyFill="1" applyBorder="1" applyAlignment="1">
      <alignment/>
    </xf>
    <xf numFmtId="0" fontId="30" fillId="0" borderId="0" xfId="98" applyFont="1" applyFill="1" applyAlignment="1">
      <alignment horizontal="left"/>
      <protection/>
    </xf>
    <xf numFmtId="0" fontId="30" fillId="0" borderId="36" xfId="98" applyFont="1" applyFill="1" applyBorder="1" applyAlignment="1">
      <alignment horizontal="left"/>
      <protection/>
    </xf>
    <xf numFmtId="0" fontId="30" fillId="0" borderId="37" xfId="98" applyFont="1" applyFill="1" applyBorder="1" applyAlignment="1">
      <alignment horizontal="center"/>
      <protection/>
    </xf>
    <xf numFmtId="0" fontId="30" fillId="0" borderId="0" xfId="98" applyFont="1" applyFill="1" applyAlignment="1">
      <alignment horizontal="center"/>
      <protection/>
    </xf>
    <xf numFmtId="0" fontId="29" fillId="0" borderId="20" xfId="98" applyFont="1" applyFill="1" applyBorder="1" applyAlignment="1">
      <alignment horizontal="left"/>
      <protection/>
    </xf>
    <xf numFmtId="0" fontId="29" fillId="0" borderId="21" xfId="98" applyFont="1" applyFill="1" applyBorder="1" applyAlignment="1">
      <alignment horizontal="center" wrapText="1"/>
      <protection/>
    </xf>
    <xf numFmtId="0" fontId="29" fillId="0" borderId="22" xfId="98" applyFont="1" applyFill="1" applyBorder="1" applyAlignment="1">
      <alignment horizontal="center" wrapText="1"/>
      <protection/>
    </xf>
    <xf numFmtId="194" fontId="29" fillId="0" borderId="36" xfId="78" applyFont="1" applyFill="1" applyBorder="1" applyAlignment="1">
      <alignment horizontal="left"/>
    </xf>
    <xf numFmtId="194" fontId="29" fillId="0" borderId="20" xfId="78" applyFont="1" applyFill="1" applyBorder="1" applyAlignment="1">
      <alignment horizontal="right" wrapText="1"/>
    </xf>
    <xf numFmtId="194" fontId="30" fillId="0" borderId="20" xfId="78" applyFont="1" applyFill="1" applyBorder="1" applyAlignment="1">
      <alignment horizontal="left"/>
    </xf>
    <xf numFmtId="194" fontId="29" fillId="0" borderId="37" xfId="78" applyFont="1" applyFill="1" applyBorder="1" applyAlignment="1">
      <alignment/>
    </xf>
    <xf numFmtId="0" fontId="36" fillId="0" borderId="31" xfId="98" applyFont="1" applyFill="1" applyBorder="1" applyAlignment="1">
      <alignment horizontal="center"/>
      <protection/>
    </xf>
    <xf numFmtId="0" fontId="25" fillId="0" borderId="30" xfId="0" applyFont="1" applyBorder="1" applyAlignment="1">
      <alignment/>
    </xf>
    <xf numFmtId="0" fontId="27" fillId="0" borderId="0" xfId="100" applyFont="1">
      <alignment/>
      <protection/>
    </xf>
    <xf numFmtId="0" fontId="27" fillId="0" borderId="0" xfId="100" applyFont="1" applyFill="1">
      <alignment/>
      <protection/>
    </xf>
    <xf numFmtId="0" fontId="27" fillId="0" borderId="20" xfId="100" applyFont="1" applyFill="1" applyBorder="1">
      <alignment/>
      <protection/>
    </xf>
    <xf numFmtId="0" fontId="27" fillId="0" borderId="26" xfId="100" applyFont="1" applyFill="1" applyBorder="1">
      <alignment/>
      <protection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94" fontId="25" fillId="0" borderId="32" xfId="78" applyFont="1" applyFill="1" applyBorder="1" applyAlignment="1">
      <alignment/>
    </xf>
    <xf numFmtId="0" fontId="28" fillId="0" borderId="24" xfId="101" applyFont="1" applyFill="1" applyBorder="1" applyAlignment="1">
      <alignment vertical="center"/>
      <protection/>
    </xf>
    <xf numFmtId="0" fontId="38" fillId="0" borderId="24" xfId="102" applyFont="1" applyFill="1" applyBorder="1" applyAlignment="1">
      <alignment horizontal="center"/>
      <protection/>
    </xf>
    <xf numFmtId="0" fontId="38" fillId="0" borderId="30" xfId="97" applyFont="1" applyFill="1" applyBorder="1" applyAlignment="1">
      <alignment horizontal="center"/>
      <protection/>
    </xf>
    <xf numFmtId="0" fontId="38" fillId="0" borderId="24" xfId="97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35" fillId="0" borderId="19" xfId="98" applyFont="1" applyFill="1" applyBorder="1" applyAlignment="1">
      <alignment horizontal="center"/>
      <protection/>
    </xf>
    <xf numFmtId="0" fontId="27" fillId="0" borderId="0" xfId="101" applyFont="1" applyFill="1" applyAlignment="1">
      <alignment horizontal="center"/>
      <protection/>
    </xf>
    <xf numFmtId="0" fontId="27" fillId="0" borderId="19" xfId="101" applyFont="1" applyFill="1" applyBorder="1" applyAlignment="1">
      <alignment horizontal="center" vertical="center"/>
      <protection/>
    </xf>
    <xf numFmtId="0" fontId="27" fillId="0" borderId="24" xfId="101" applyFont="1" applyFill="1" applyBorder="1" applyAlignment="1">
      <alignment horizontal="left" vertical="center"/>
      <protection/>
    </xf>
    <xf numFmtId="0" fontId="31" fillId="0" borderId="0" xfId="101" applyFont="1" applyFill="1" applyBorder="1" applyAlignment="1">
      <alignment horizontal="left" vertical="center"/>
      <protection/>
    </xf>
    <xf numFmtId="0" fontId="27" fillId="0" borderId="0" xfId="101" applyFont="1" applyFill="1" applyBorder="1" applyAlignment="1">
      <alignment horizontal="left" vertical="center"/>
      <protection/>
    </xf>
    <xf numFmtId="0" fontId="28" fillId="0" borderId="0" xfId="101" applyFont="1" applyFill="1" applyBorder="1" applyAlignment="1">
      <alignment horizontal="center" vertical="center"/>
      <protection/>
    </xf>
    <xf numFmtId="0" fontId="28" fillId="0" borderId="0" xfId="101" applyFont="1" applyFill="1" applyAlignment="1">
      <alignment horizontal="center" vertical="center"/>
      <protection/>
    </xf>
    <xf numFmtId="0" fontId="28" fillId="0" borderId="0" xfId="101" applyFont="1" applyFill="1" applyBorder="1" applyAlignment="1">
      <alignment horizontal="left" vertical="center"/>
      <protection/>
    </xf>
    <xf numFmtId="0" fontId="27" fillId="0" borderId="19" xfId="100" applyFont="1" applyFill="1" applyBorder="1" applyAlignment="1">
      <alignment horizontal="center" vertical="center" wrapText="1"/>
      <protection/>
    </xf>
    <xf numFmtId="0" fontId="30" fillId="0" borderId="29" xfId="98" applyFont="1" applyFill="1" applyBorder="1" applyAlignment="1">
      <alignment horizontal="center"/>
      <protection/>
    </xf>
    <xf numFmtId="0" fontId="30" fillId="0" borderId="38" xfId="98" applyFont="1" applyFill="1" applyBorder="1" applyAlignment="1">
      <alignment horizontal="center"/>
      <protection/>
    </xf>
    <xf numFmtId="0" fontId="30" fillId="0" borderId="39" xfId="98" applyFont="1" applyFill="1" applyBorder="1" applyAlignment="1">
      <alignment horizontal="center"/>
      <protection/>
    </xf>
    <xf numFmtId="0" fontId="27" fillId="0" borderId="19" xfId="0" applyFont="1" applyFill="1" applyBorder="1" applyAlignment="1">
      <alignment horizontal="center"/>
    </xf>
    <xf numFmtId="43" fontId="27" fillId="0" borderId="19" xfId="78" applyNumberFormat="1" applyFont="1" applyFill="1" applyBorder="1" applyAlignment="1">
      <alignment horizontal="center" vertical="center" wrapText="1"/>
    </xf>
    <xf numFmtId="0" fontId="30" fillId="0" borderId="19" xfId="100" applyFont="1" applyFill="1" applyBorder="1" applyAlignment="1">
      <alignment horizontal="center" vertical="center" wrapText="1"/>
      <protection/>
    </xf>
    <xf numFmtId="0" fontId="27" fillId="0" borderId="0" xfId="100" applyFont="1" applyFill="1" applyAlignment="1">
      <alignment horizontal="center"/>
      <protection/>
    </xf>
    <xf numFmtId="0" fontId="31" fillId="0" borderId="0" xfId="100" applyFont="1" applyFill="1" applyBorder="1" applyAlignment="1">
      <alignment horizontal="left" vertical="center"/>
      <protection/>
    </xf>
    <xf numFmtId="0" fontId="27" fillId="0" borderId="40" xfId="100" applyFont="1" applyFill="1" applyBorder="1" applyAlignment="1">
      <alignment horizontal="center" wrapText="1"/>
      <protection/>
    </xf>
    <xf numFmtId="0" fontId="27" fillId="0" borderId="34" xfId="100" applyFont="1" applyFill="1" applyBorder="1" applyAlignment="1">
      <alignment horizontal="center" wrapText="1"/>
      <protection/>
    </xf>
    <xf numFmtId="0" fontId="27" fillId="0" borderId="41" xfId="100" applyFont="1" applyFill="1" applyBorder="1" applyAlignment="1">
      <alignment horizontal="center" wrapText="1"/>
      <protection/>
    </xf>
    <xf numFmtId="0" fontId="27" fillId="0" borderId="40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19" xfId="100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32" fillId="0" borderId="0" xfId="100" applyFont="1" applyFill="1" applyAlignment="1">
      <alignment horizontal="center"/>
      <protection/>
    </xf>
    <xf numFmtId="0" fontId="32" fillId="0" borderId="19" xfId="100" applyFont="1" applyBorder="1" applyAlignment="1">
      <alignment horizontal="center" vertical="top" wrapText="1"/>
      <protection/>
    </xf>
    <xf numFmtId="0" fontId="35" fillId="0" borderId="19" xfId="100" applyFont="1" applyBorder="1" applyAlignment="1">
      <alignment horizontal="center" wrapText="1"/>
      <protection/>
    </xf>
    <xf numFmtId="0" fontId="27" fillId="0" borderId="0" xfId="99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1 2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2 2" xfId="81"/>
    <cellStyle name="เครื่องหมายจุลภาค 3" xfId="82"/>
    <cellStyle name="เครื่องหมายจุลภาค 3 2" xfId="83"/>
    <cellStyle name="เครื่องหมายจุลภาค 4" xfId="84"/>
    <cellStyle name="เครื่องหมายจุลภาค 5" xfId="85"/>
    <cellStyle name="เครื่องหมายจุลภาค_6 ตารางคำนวณต้นทุนปี 51 (แก้ไขศูนย์ต้นทุนแล้ว)" xfId="86"/>
    <cellStyle name="เครื่องหมายจุลภาค_ข้อมูลดิบต้นทุน(ใช้)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2 2" xfId="95"/>
    <cellStyle name="ปกติ 3" xfId="96"/>
    <cellStyle name="ปกติ 3 2" xfId="97"/>
    <cellStyle name="ปกติ 4" xfId="98"/>
    <cellStyle name="ปกติ_ตาราง 7-10" xfId="99"/>
    <cellStyle name="ปกติ_ตารางที่11-12" xfId="100"/>
    <cellStyle name="ปกติ_รายงานตาราง 7-10" xfId="101"/>
    <cellStyle name="ปกติ_หน่วยนับปี 52" xfId="102"/>
    <cellStyle name="ป้อนค่า" xfId="103"/>
    <cellStyle name="ปานกลาง" xfId="104"/>
    <cellStyle name="Percent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51;&#3609;&#3585;&#3634;&#3619;&#3588;&#3635;&#3609;&#3623;&#3603;&#3605;&#3657;&#3609;&#3607;&#3640;&#3609;&#3611;&#3637;%20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04;&#3636;&#3610;&#3588;&#3635;&#3609;&#3623;&#3603;&#3611;&#3637;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คชจ.14"/>
      <sheetName val="คชจ.98"/>
      <sheetName val="ศูนย์ย่อย"/>
      <sheetName val="กิจย่อยผลิตย่อย"/>
      <sheetName val="ผลผลิตย่อย"/>
      <sheetName val="แบบ 4.6"/>
      <sheetName val="อัตรากำลังปี 54(แยก)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ขอความร่วมมือ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อัตราใช้คำนวณ"/>
      <sheetName val="ศูนย์ย่อย55"/>
      <sheetName val="คชจ.14"/>
      <sheetName val="คชจ.98"/>
      <sheetName val="ศูนย์ย่อย"/>
      <sheetName val="กิจย่อยผลิตย่อย"/>
      <sheetName val="ผลผลิตย่อย"/>
      <sheetName val="แบบ 4.6"/>
      <sheetName val="กิจกรรมย่อย"/>
      <sheetName val="อัตรากำลังปี 55(แยก)"/>
      <sheetName val="ปรับศ.ต้นทุน"/>
      <sheetName val="แยกประเภทค่าใช้จ่า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zoomScalePageLayoutView="0" workbookViewId="0" topLeftCell="A1">
      <pane ySplit="2" topLeftCell="A270" activePane="bottomLeft" state="frozen"/>
      <selection pane="topLeft" activeCell="C16" sqref="C16"/>
      <selection pane="bottomLeft" activeCell="A236" sqref="A236:E236"/>
    </sheetView>
  </sheetViews>
  <sheetFormatPr defaultColWidth="9.140625" defaultRowHeight="12.75"/>
  <cols>
    <col min="1" max="1" width="11.421875" style="208" bestFit="1" customWidth="1"/>
    <col min="2" max="2" width="35.140625" style="192" bestFit="1" customWidth="1"/>
    <col min="3" max="3" width="50.57421875" style="192" customWidth="1"/>
    <col min="4" max="4" width="23.57421875" style="200" bestFit="1" customWidth="1"/>
    <col min="5" max="5" width="34.57421875" style="192" bestFit="1" customWidth="1"/>
    <col min="6" max="6" width="23.57421875" style="192" hidden="1" customWidth="1"/>
    <col min="7" max="16384" width="9.140625" style="192" customWidth="1"/>
  </cols>
  <sheetData>
    <row r="1" spans="3:5" s="184" customFormat="1" ht="21">
      <c r="C1" s="330" t="s">
        <v>173</v>
      </c>
      <c r="D1" s="330"/>
      <c r="E1" s="330"/>
    </row>
    <row r="2" spans="1:5" s="184" customFormat="1" ht="21">
      <c r="A2" s="185" t="s">
        <v>15</v>
      </c>
      <c r="B2" s="186" t="s">
        <v>11</v>
      </c>
      <c r="C2" s="185" t="s">
        <v>102</v>
      </c>
      <c r="D2" s="187" t="s">
        <v>174</v>
      </c>
      <c r="E2" s="185" t="s">
        <v>20</v>
      </c>
    </row>
    <row r="3" spans="1:5" ht="21">
      <c r="A3" s="188">
        <v>100</v>
      </c>
      <c r="B3" s="189" t="s">
        <v>175</v>
      </c>
      <c r="C3" s="190" t="s">
        <v>176</v>
      </c>
      <c r="D3" s="191">
        <f>E281</f>
        <v>16200</v>
      </c>
      <c r="E3" s="190" t="s">
        <v>177</v>
      </c>
    </row>
    <row r="4" spans="1:5" ht="21">
      <c r="A4" s="193">
        <v>101</v>
      </c>
      <c r="B4" s="194" t="s">
        <v>178</v>
      </c>
      <c r="C4" s="195" t="s">
        <v>179</v>
      </c>
      <c r="D4" s="196">
        <f>E272</f>
        <v>899273</v>
      </c>
      <c r="E4" s="195" t="s">
        <v>62</v>
      </c>
    </row>
    <row r="5" spans="1:5" ht="21">
      <c r="A5" s="197">
        <v>102</v>
      </c>
      <c r="B5" s="194" t="s">
        <v>178</v>
      </c>
      <c r="C5" s="195" t="s">
        <v>180</v>
      </c>
      <c r="D5" s="196">
        <f>E273</f>
        <v>5743</v>
      </c>
      <c r="E5" s="195" t="s">
        <v>63</v>
      </c>
    </row>
    <row r="6" spans="1:5" ht="21">
      <c r="A6" s="193">
        <v>103</v>
      </c>
      <c r="B6" s="194" t="s">
        <v>181</v>
      </c>
      <c r="C6" s="195" t="s">
        <v>182</v>
      </c>
      <c r="D6" s="196">
        <f>E279</f>
        <v>6526.005479452055</v>
      </c>
      <c r="E6" s="195" t="s">
        <v>164</v>
      </c>
    </row>
    <row r="7" spans="1:5" ht="21">
      <c r="A7" s="197">
        <v>104</v>
      </c>
      <c r="B7" s="194" t="s">
        <v>181</v>
      </c>
      <c r="C7" s="195" t="s">
        <v>183</v>
      </c>
      <c r="D7" s="196">
        <f>E280</f>
        <v>172550</v>
      </c>
      <c r="E7" s="195" t="s">
        <v>184</v>
      </c>
    </row>
    <row r="8" spans="1:5" ht="21">
      <c r="A8" s="193">
        <v>105</v>
      </c>
      <c r="B8" s="194" t="s">
        <v>185</v>
      </c>
      <c r="C8" s="195" t="s">
        <v>186</v>
      </c>
      <c r="D8" s="196">
        <v>1</v>
      </c>
      <c r="E8" s="195" t="s">
        <v>187</v>
      </c>
    </row>
    <row r="9" spans="1:5" ht="21">
      <c r="A9" s="197">
        <v>106</v>
      </c>
      <c r="B9" s="194" t="s">
        <v>188</v>
      </c>
      <c r="C9" s="195" t="s">
        <v>189</v>
      </c>
      <c r="D9" s="196">
        <v>96</v>
      </c>
      <c r="E9" s="195" t="s">
        <v>63</v>
      </c>
    </row>
    <row r="10" spans="1:5" ht="21">
      <c r="A10" s="193">
        <v>107</v>
      </c>
      <c r="B10" s="194" t="s">
        <v>190</v>
      </c>
      <c r="C10" s="195" t="s">
        <v>191</v>
      </c>
      <c r="D10" s="196">
        <v>13386</v>
      </c>
      <c r="E10" s="195" t="s">
        <v>64</v>
      </c>
    </row>
    <row r="11" spans="1:5" ht="21">
      <c r="A11" s="197">
        <v>108</v>
      </c>
      <c r="B11" s="194" t="s">
        <v>192</v>
      </c>
      <c r="C11" s="195" t="s">
        <v>193</v>
      </c>
      <c r="D11" s="196">
        <f>26187+50011</f>
        <v>76198</v>
      </c>
      <c r="E11" s="195" t="s">
        <v>158</v>
      </c>
    </row>
    <row r="12" spans="1:5" ht="21">
      <c r="A12" s="193">
        <v>109</v>
      </c>
      <c r="B12" s="194" t="s">
        <v>194</v>
      </c>
      <c r="C12" s="195" t="s">
        <v>195</v>
      </c>
      <c r="D12" s="196">
        <v>6700</v>
      </c>
      <c r="E12" s="195" t="s">
        <v>169</v>
      </c>
    </row>
    <row r="13" spans="1:5" ht="21">
      <c r="A13" s="193">
        <v>110</v>
      </c>
      <c r="B13" s="194" t="s">
        <v>196</v>
      </c>
      <c r="C13" s="195" t="s">
        <v>197</v>
      </c>
      <c r="D13" s="196">
        <v>1</v>
      </c>
      <c r="E13" s="195" t="s">
        <v>187</v>
      </c>
    </row>
    <row r="14" spans="1:6" ht="21">
      <c r="A14" s="197">
        <v>111</v>
      </c>
      <c r="B14" s="194" t="s">
        <v>198</v>
      </c>
      <c r="C14" s="195" t="s">
        <v>199</v>
      </c>
      <c r="D14" s="195">
        <v>482597391.11</v>
      </c>
      <c r="E14" s="195" t="s">
        <v>58</v>
      </c>
      <c r="F14" s="198">
        <f>D14</f>
        <v>482597391.11</v>
      </c>
    </row>
    <row r="15" spans="1:6" ht="21">
      <c r="A15" s="197">
        <v>112</v>
      </c>
      <c r="B15" s="194" t="s">
        <v>200</v>
      </c>
      <c r="C15" s="195" t="s">
        <v>201</v>
      </c>
      <c r="D15" s="195">
        <v>150107106.57</v>
      </c>
      <c r="E15" s="195" t="s">
        <v>59</v>
      </c>
      <c r="F15" s="198">
        <f>D15</f>
        <v>150107106.57</v>
      </c>
    </row>
    <row r="16" spans="1:6" ht="21">
      <c r="A16" s="199">
        <v>113</v>
      </c>
      <c r="B16" s="194" t="s">
        <v>202</v>
      </c>
      <c r="C16" s="195" t="s">
        <v>203</v>
      </c>
      <c r="D16" s="195">
        <v>195136499601.82</v>
      </c>
      <c r="E16" s="195" t="s">
        <v>61</v>
      </c>
      <c r="F16" s="198">
        <f>D16</f>
        <v>195136499601.82</v>
      </c>
    </row>
    <row r="17" spans="1:6" ht="21">
      <c r="A17" s="199">
        <v>114</v>
      </c>
      <c r="B17" s="194" t="s">
        <v>204</v>
      </c>
      <c r="C17" s="195" t="s">
        <v>203</v>
      </c>
      <c r="D17" s="195">
        <v>184125782846.49</v>
      </c>
      <c r="E17" s="195" t="s">
        <v>60</v>
      </c>
      <c r="F17" s="198">
        <f>D17</f>
        <v>184125782846.49</v>
      </c>
    </row>
    <row r="18" spans="1:5" ht="21">
      <c r="A18" s="199">
        <v>117</v>
      </c>
      <c r="B18" s="194" t="s">
        <v>178</v>
      </c>
      <c r="C18" s="195" t="s">
        <v>205</v>
      </c>
      <c r="D18" s="196">
        <v>14000000</v>
      </c>
      <c r="E18" s="195" t="s">
        <v>206</v>
      </c>
    </row>
    <row r="19" spans="1:5" ht="21">
      <c r="A19" s="199">
        <v>118</v>
      </c>
      <c r="B19" s="194" t="s">
        <v>194</v>
      </c>
      <c r="C19" s="195" t="s">
        <v>207</v>
      </c>
      <c r="D19" s="196">
        <v>1</v>
      </c>
      <c r="E19" s="195" t="s">
        <v>208</v>
      </c>
    </row>
    <row r="20" spans="1:6" ht="21">
      <c r="A20" s="197">
        <v>115</v>
      </c>
      <c r="B20" s="194" t="s">
        <v>209</v>
      </c>
      <c r="C20" s="195" t="s">
        <v>210</v>
      </c>
      <c r="D20" s="195">
        <v>64395825000</v>
      </c>
      <c r="E20" s="195" t="s">
        <v>60</v>
      </c>
      <c r="F20" s="198">
        <f>SUM(D20:D128)</f>
        <v>501721977054.80994</v>
      </c>
    </row>
    <row r="21" spans="1:5" ht="21">
      <c r="A21" s="197">
        <v>115</v>
      </c>
      <c r="B21" s="194" t="s">
        <v>211</v>
      </c>
      <c r="C21" s="195" t="s">
        <v>210</v>
      </c>
      <c r="D21" s="195">
        <v>3222929000</v>
      </c>
      <c r="E21" s="195" t="s">
        <v>60</v>
      </c>
    </row>
    <row r="22" spans="1:5" ht="21">
      <c r="A22" s="197">
        <v>115</v>
      </c>
      <c r="B22" s="194" t="s">
        <v>212</v>
      </c>
      <c r="C22" s="195" t="s">
        <v>210</v>
      </c>
      <c r="D22" s="195">
        <v>30855398000</v>
      </c>
      <c r="E22" s="195" t="s">
        <v>60</v>
      </c>
    </row>
    <row r="23" spans="1:5" ht="21">
      <c r="A23" s="197">
        <v>115</v>
      </c>
      <c r="B23" s="194" t="s">
        <v>213</v>
      </c>
      <c r="C23" s="195" t="s">
        <v>210</v>
      </c>
      <c r="D23" s="195">
        <v>4687337000</v>
      </c>
      <c r="E23" s="195" t="s">
        <v>60</v>
      </c>
    </row>
    <row r="24" spans="1:5" ht="21">
      <c r="A24" s="197">
        <v>115</v>
      </c>
      <c r="B24" s="194" t="s">
        <v>214</v>
      </c>
      <c r="C24" s="195" t="s">
        <v>210</v>
      </c>
      <c r="D24" s="195">
        <v>9845000</v>
      </c>
      <c r="E24" s="195" t="s">
        <v>60</v>
      </c>
    </row>
    <row r="25" spans="1:5" ht="21">
      <c r="A25" s="197">
        <v>115</v>
      </c>
      <c r="B25" s="194" t="s">
        <v>215</v>
      </c>
      <c r="C25" s="195" t="s">
        <v>210</v>
      </c>
      <c r="D25" s="195">
        <v>241559000</v>
      </c>
      <c r="E25" s="195" t="s">
        <v>60</v>
      </c>
    </row>
    <row r="26" spans="1:5" ht="21">
      <c r="A26" s="197">
        <v>115</v>
      </c>
      <c r="B26" s="194" t="s">
        <v>216</v>
      </c>
      <c r="C26" s="195" t="s">
        <v>210</v>
      </c>
      <c r="D26" s="195">
        <v>1445000</v>
      </c>
      <c r="E26" s="195" t="s">
        <v>60</v>
      </c>
    </row>
    <row r="27" spans="1:5" ht="21">
      <c r="A27" s="197">
        <v>115</v>
      </c>
      <c r="B27" s="194" t="s">
        <v>217</v>
      </c>
      <c r="C27" s="195" t="s">
        <v>210</v>
      </c>
      <c r="D27" s="195">
        <v>2014000</v>
      </c>
      <c r="E27" s="195" t="s">
        <v>60</v>
      </c>
    </row>
    <row r="28" spans="1:5" ht="21">
      <c r="A28" s="197">
        <v>115</v>
      </c>
      <c r="B28" s="194" t="s">
        <v>218</v>
      </c>
      <c r="C28" s="195" t="s">
        <v>210</v>
      </c>
      <c r="D28" s="195">
        <v>9729000</v>
      </c>
      <c r="E28" s="195" t="s">
        <v>60</v>
      </c>
    </row>
    <row r="29" spans="1:5" ht="21">
      <c r="A29" s="197">
        <v>115</v>
      </c>
      <c r="B29" s="194" t="s">
        <v>219</v>
      </c>
      <c r="C29" s="195" t="s">
        <v>210</v>
      </c>
      <c r="D29" s="195">
        <v>17111592000</v>
      </c>
      <c r="E29" s="195" t="s">
        <v>60</v>
      </c>
    </row>
    <row r="30" spans="1:5" ht="21">
      <c r="A30" s="197">
        <v>115</v>
      </c>
      <c r="B30" s="194" t="s">
        <v>220</v>
      </c>
      <c r="C30" s="195" t="s">
        <v>210</v>
      </c>
      <c r="D30" s="195">
        <v>8253976000</v>
      </c>
      <c r="E30" s="195" t="s">
        <v>60</v>
      </c>
    </row>
    <row r="31" spans="1:5" ht="21">
      <c r="A31" s="197">
        <v>115</v>
      </c>
      <c r="B31" s="194" t="s">
        <v>221</v>
      </c>
      <c r="C31" s="195" t="s">
        <v>210</v>
      </c>
      <c r="D31" s="195">
        <v>2130113.6</v>
      </c>
      <c r="E31" s="195" t="s">
        <v>60</v>
      </c>
    </row>
    <row r="32" spans="1:5" ht="21">
      <c r="A32" s="197">
        <v>115</v>
      </c>
      <c r="B32" s="194" t="s">
        <v>222</v>
      </c>
      <c r="C32" s="195" t="s">
        <v>210</v>
      </c>
      <c r="D32" s="195">
        <v>2179753000</v>
      </c>
      <c r="E32" s="195" t="s">
        <v>60</v>
      </c>
    </row>
    <row r="33" spans="1:5" ht="21">
      <c r="A33" s="197">
        <v>115</v>
      </c>
      <c r="B33" s="194" t="s">
        <v>223</v>
      </c>
      <c r="C33" s="195" t="s">
        <v>210</v>
      </c>
      <c r="D33" s="195">
        <v>68264550000</v>
      </c>
      <c r="E33" s="195" t="s">
        <v>60</v>
      </c>
    </row>
    <row r="34" spans="1:5" ht="21">
      <c r="A34" s="197">
        <v>115</v>
      </c>
      <c r="B34" s="194" t="s">
        <v>224</v>
      </c>
      <c r="C34" s="195" t="s">
        <v>210</v>
      </c>
      <c r="D34" s="195">
        <v>82735000</v>
      </c>
      <c r="E34" s="195" t="s">
        <v>60</v>
      </c>
    </row>
    <row r="35" spans="1:5" ht="21">
      <c r="A35" s="197">
        <v>115</v>
      </c>
      <c r="B35" s="194" t="s">
        <v>225</v>
      </c>
      <c r="C35" s="195" t="s">
        <v>210</v>
      </c>
      <c r="D35" s="195">
        <v>29364296000</v>
      </c>
      <c r="E35" s="195" t="s">
        <v>60</v>
      </c>
    </row>
    <row r="36" spans="1:5" ht="21">
      <c r="A36" s="197">
        <v>115</v>
      </c>
      <c r="B36" s="194" t="s">
        <v>226</v>
      </c>
      <c r="C36" s="195" t="s">
        <v>210</v>
      </c>
      <c r="D36" s="195">
        <v>6574000</v>
      </c>
      <c r="E36" s="195" t="s">
        <v>60</v>
      </c>
    </row>
    <row r="37" spans="1:5" ht="21">
      <c r="A37" s="197">
        <v>115</v>
      </c>
      <c r="B37" s="194" t="s">
        <v>227</v>
      </c>
      <c r="C37" s="195" t="s">
        <v>210</v>
      </c>
      <c r="D37" s="195">
        <v>2689731000</v>
      </c>
      <c r="E37" s="195" t="s">
        <v>60</v>
      </c>
    </row>
    <row r="38" spans="1:5" ht="21">
      <c r="A38" s="197">
        <v>115</v>
      </c>
      <c r="B38" s="194" t="s">
        <v>228</v>
      </c>
      <c r="C38" s="195" t="s">
        <v>210</v>
      </c>
      <c r="D38" s="195">
        <v>18615405000</v>
      </c>
      <c r="E38" s="195" t="s">
        <v>60</v>
      </c>
    </row>
    <row r="39" spans="1:5" ht="21">
      <c r="A39" s="197">
        <v>115</v>
      </c>
      <c r="B39" s="194" t="s">
        <v>229</v>
      </c>
      <c r="C39" s="195" t="s">
        <v>210</v>
      </c>
      <c r="D39" s="195">
        <v>22358925000</v>
      </c>
      <c r="E39" s="195" t="s">
        <v>60</v>
      </c>
    </row>
    <row r="40" spans="1:5" ht="21">
      <c r="A40" s="197">
        <v>115</v>
      </c>
      <c r="B40" s="194" t="s">
        <v>230</v>
      </c>
      <c r="C40" s="195" t="s">
        <v>210</v>
      </c>
      <c r="D40" s="195">
        <v>15879335000</v>
      </c>
      <c r="E40" s="195" t="s">
        <v>60</v>
      </c>
    </row>
    <row r="41" spans="1:5" ht="21">
      <c r="A41" s="197">
        <v>115</v>
      </c>
      <c r="B41" s="194" t="s">
        <v>231</v>
      </c>
      <c r="C41" s="195" t="s">
        <v>210</v>
      </c>
      <c r="D41" s="195">
        <v>15087023000</v>
      </c>
      <c r="E41" s="195" t="s">
        <v>60</v>
      </c>
    </row>
    <row r="42" spans="1:5" ht="21">
      <c r="A42" s="197">
        <v>115</v>
      </c>
      <c r="B42" s="194" t="s">
        <v>232</v>
      </c>
      <c r="C42" s="195" t="s">
        <v>210</v>
      </c>
      <c r="D42" s="195">
        <v>11290000</v>
      </c>
      <c r="E42" s="195" t="s">
        <v>60</v>
      </c>
    </row>
    <row r="43" spans="1:5" ht="21">
      <c r="A43" s="197">
        <v>115</v>
      </c>
      <c r="B43" s="194" t="s">
        <v>233</v>
      </c>
      <c r="C43" s="195" t="s">
        <v>210</v>
      </c>
      <c r="D43" s="195">
        <v>7220000</v>
      </c>
      <c r="E43" s="195" t="s">
        <v>60</v>
      </c>
    </row>
    <row r="44" spans="1:5" ht="21">
      <c r="A44" s="197">
        <v>115</v>
      </c>
      <c r="B44" s="194" t="s">
        <v>234</v>
      </c>
      <c r="C44" s="195" t="s">
        <v>210</v>
      </c>
      <c r="D44" s="195">
        <v>406797</v>
      </c>
      <c r="E44" s="195" t="s">
        <v>60</v>
      </c>
    </row>
    <row r="45" spans="1:5" ht="21">
      <c r="A45" s="197">
        <v>115</v>
      </c>
      <c r="B45" s="194" t="s">
        <v>235</v>
      </c>
      <c r="C45" s="195" t="s">
        <v>210</v>
      </c>
      <c r="D45" s="195">
        <v>1987230000</v>
      </c>
      <c r="E45" s="195" t="s">
        <v>60</v>
      </c>
    </row>
    <row r="46" spans="1:5" ht="21">
      <c r="A46" s="197">
        <v>115</v>
      </c>
      <c r="B46" s="194" t="s">
        <v>236</v>
      </c>
      <c r="C46" s="195" t="s">
        <v>210</v>
      </c>
      <c r="D46" s="195">
        <v>404271</v>
      </c>
      <c r="E46" s="195" t="s">
        <v>60</v>
      </c>
    </row>
    <row r="47" spans="1:5" ht="21">
      <c r="A47" s="197">
        <v>115</v>
      </c>
      <c r="B47" s="194" t="s">
        <v>237</v>
      </c>
      <c r="C47" s="195" t="s">
        <v>210</v>
      </c>
      <c r="D47" s="195">
        <v>59367715.96</v>
      </c>
      <c r="E47" s="195" t="s">
        <v>60</v>
      </c>
    </row>
    <row r="48" spans="1:5" ht="21">
      <c r="A48" s="197">
        <v>115</v>
      </c>
      <c r="B48" s="194" t="s">
        <v>238</v>
      </c>
      <c r="C48" s="195" t="s">
        <v>210</v>
      </c>
      <c r="D48" s="195">
        <v>180123000</v>
      </c>
      <c r="E48" s="195" t="s">
        <v>60</v>
      </c>
    </row>
    <row r="49" spans="1:5" ht="21">
      <c r="A49" s="197">
        <v>115</v>
      </c>
      <c r="B49" s="194" t="s">
        <v>239</v>
      </c>
      <c r="C49" s="195" t="s">
        <v>210</v>
      </c>
      <c r="D49" s="195"/>
      <c r="E49" s="195" t="s">
        <v>60</v>
      </c>
    </row>
    <row r="50" spans="1:5" ht="21">
      <c r="A50" s="197">
        <v>115</v>
      </c>
      <c r="B50" s="194" t="s">
        <v>240</v>
      </c>
      <c r="C50" s="195" t="s">
        <v>210</v>
      </c>
      <c r="D50" s="195">
        <v>2100766000</v>
      </c>
      <c r="E50" s="195" t="s">
        <v>60</v>
      </c>
    </row>
    <row r="51" spans="1:5" ht="21">
      <c r="A51" s="197">
        <v>115</v>
      </c>
      <c r="B51" s="194" t="s">
        <v>241</v>
      </c>
      <c r="C51" s="195" t="s">
        <v>210</v>
      </c>
      <c r="D51" s="195">
        <v>9298000</v>
      </c>
      <c r="E51" s="195" t="s">
        <v>60</v>
      </c>
    </row>
    <row r="52" spans="1:5" ht="21">
      <c r="A52" s="197">
        <v>115</v>
      </c>
      <c r="B52" s="194" t="s">
        <v>242</v>
      </c>
      <c r="C52" s="195" t="s">
        <v>210</v>
      </c>
      <c r="D52" s="195">
        <v>6457000</v>
      </c>
      <c r="E52" s="195" t="s">
        <v>60</v>
      </c>
    </row>
    <row r="53" spans="1:5" ht="21">
      <c r="A53" s="197">
        <v>115</v>
      </c>
      <c r="B53" s="194" t="s">
        <v>243</v>
      </c>
      <c r="C53" s="195" t="s">
        <v>210</v>
      </c>
      <c r="D53" s="195">
        <v>5104000</v>
      </c>
      <c r="E53" s="195" t="s">
        <v>60</v>
      </c>
    </row>
    <row r="54" spans="1:5" ht="21">
      <c r="A54" s="197">
        <v>115</v>
      </c>
      <c r="B54" s="194" t="s">
        <v>244</v>
      </c>
      <c r="C54" s="195" t="s">
        <v>210</v>
      </c>
      <c r="D54" s="195">
        <v>1316000</v>
      </c>
      <c r="E54" s="195" t="s">
        <v>60</v>
      </c>
    </row>
    <row r="55" spans="1:5" ht="21">
      <c r="A55" s="197">
        <v>115</v>
      </c>
      <c r="B55" s="194" t="s">
        <v>245</v>
      </c>
      <c r="C55" s="195" t="s">
        <v>210</v>
      </c>
      <c r="D55" s="195">
        <v>2034366000</v>
      </c>
      <c r="E55" s="195" t="s">
        <v>60</v>
      </c>
    </row>
    <row r="56" spans="1:5" ht="21">
      <c r="A56" s="197">
        <v>115</v>
      </c>
      <c r="B56" s="194" t="s">
        <v>246</v>
      </c>
      <c r="C56" s="195" t="s">
        <v>210</v>
      </c>
      <c r="D56" s="195">
        <v>2841000</v>
      </c>
      <c r="E56" s="195" t="s">
        <v>60</v>
      </c>
    </row>
    <row r="57" spans="1:5" ht="21">
      <c r="A57" s="197">
        <v>115</v>
      </c>
      <c r="B57" s="194" t="s">
        <v>247</v>
      </c>
      <c r="C57" s="195" t="s">
        <v>210</v>
      </c>
      <c r="D57" s="195">
        <v>0</v>
      </c>
      <c r="E57" s="195" t="s">
        <v>60</v>
      </c>
    </row>
    <row r="58" spans="1:5" ht="21">
      <c r="A58" s="197">
        <v>115</v>
      </c>
      <c r="B58" s="194" t="s">
        <v>248</v>
      </c>
      <c r="C58" s="195" t="s">
        <v>210</v>
      </c>
      <c r="D58" s="195">
        <v>4789000</v>
      </c>
      <c r="E58" s="195" t="s">
        <v>60</v>
      </c>
    </row>
    <row r="59" spans="1:5" ht="21">
      <c r="A59" s="197">
        <v>115</v>
      </c>
      <c r="B59" s="194" t="s">
        <v>249</v>
      </c>
      <c r="C59" s="195" t="s">
        <v>210</v>
      </c>
      <c r="D59" s="195">
        <v>24616232000</v>
      </c>
      <c r="E59" s="195" t="s">
        <v>60</v>
      </c>
    </row>
    <row r="60" spans="1:5" ht="21">
      <c r="A60" s="197">
        <v>115</v>
      </c>
      <c r="B60" s="194" t="s">
        <v>250</v>
      </c>
      <c r="C60" s="195" t="s">
        <v>210</v>
      </c>
      <c r="D60" s="195">
        <v>282309.3</v>
      </c>
      <c r="E60" s="195" t="s">
        <v>60</v>
      </c>
    </row>
    <row r="61" spans="1:5" ht="21">
      <c r="A61" s="197">
        <v>115</v>
      </c>
      <c r="B61" s="194" t="s">
        <v>251</v>
      </c>
      <c r="C61" s="195" t="s">
        <v>210</v>
      </c>
      <c r="D61" s="195">
        <v>27372000</v>
      </c>
      <c r="E61" s="195" t="s">
        <v>60</v>
      </c>
    </row>
    <row r="62" spans="1:6" ht="21">
      <c r="A62" s="197">
        <v>115</v>
      </c>
      <c r="B62" s="194" t="s">
        <v>252</v>
      </c>
      <c r="C62" s="195" t="s">
        <v>210</v>
      </c>
      <c r="D62" s="195">
        <v>5103000</v>
      </c>
      <c r="E62" s="195" t="s">
        <v>60</v>
      </c>
      <c r="F62" s="200"/>
    </row>
    <row r="63" spans="1:5" ht="21">
      <c r="A63" s="197">
        <v>115</v>
      </c>
      <c r="B63" s="194" t="s">
        <v>253</v>
      </c>
      <c r="C63" s="195" t="s">
        <v>210</v>
      </c>
      <c r="D63" s="195">
        <v>1946506000</v>
      </c>
      <c r="E63" s="195" t="s">
        <v>60</v>
      </c>
    </row>
    <row r="64" spans="1:5" ht="21">
      <c r="A64" s="197">
        <v>115</v>
      </c>
      <c r="B64" s="194" t="s">
        <v>254</v>
      </c>
      <c r="C64" s="195" t="s">
        <v>210</v>
      </c>
      <c r="D64" s="195">
        <v>1476000</v>
      </c>
      <c r="E64" s="195" t="s">
        <v>60</v>
      </c>
    </row>
    <row r="65" spans="1:5" ht="21">
      <c r="A65" s="197">
        <v>115</v>
      </c>
      <c r="B65" s="194" t="s">
        <v>255</v>
      </c>
      <c r="C65" s="195" t="s">
        <v>210</v>
      </c>
      <c r="D65" s="195">
        <v>10438000</v>
      </c>
      <c r="E65" s="195" t="s">
        <v>60</v>
      </c>
    </row>
    <row r="66" spans="1:5" ht="21">
      <c r="A66" s="197">
        <v>115</v>
      </c>
      <c r="B66" s="194" t="s">
        <v>256</v>
      </c>
      <c r="C66" s="195" t="s">
        <v>210</v>
      </c>
      <c r="D66" s="195">
        <v>7936000</v>
      </c>
      <c r="E66" s="195" t="s">
        <v>60</v>
      </c>
    </row>
    <row r="67" spans="1:5" ht="21">
      <c r="A67" s="197">
        <v>115</v>
      </c>
      <c r="B67" s="194" t="s">
        <v>257</v>
      </c>
      <c r="C67" s="195" t="s">
        <v>210</v>
      </c>
      <c r="D67" s="195">
        <v>6026000</v>
      </c>
      <c r="E67" s="195" t="s">
        <v>60</v>
      </c>
    </row>
    <row r="68" spans="1:5" ht="21">
      <c r="A68" s="197">
        <v>115</v>
      </c>
      <c r="B68" s="194" t="s">
        <v>258</v>
      </c>
      <c r="C68" s="195" t="s">
        <v>210</v>
      </c>
      <c r="D68" s="195">
        <v>16150000</v>
      </c>
      <c r="E68" s="195" t="s">
        <v>60</v>
      </c>
    </row>
    <row r="69" spans="1:5" ht="21">
      <c r="A69" s="197">
        <v>115</v>
      </c>
      <c r="B69" s="194" t="s">
        <v>259</v>
      </c>
      <c r="C69" s="195" t="s">
        <v>210</v>
      </c>
      <c r="D69" s="195">
        <v>185971</v>
      </c>
      <c r="E69" s="195" t="s">
        <v>60</v>
      </c>
    </row>
    <row r="70" spans="1:5" ht="21">
      <c r="A70" s="197">
        <v>115</v>
      </c>
      <c r="B70" s="194" t="s">
        <v>260</v>
      </c>
      <c r="C70" s="195" t="s">
        <v>210</v>
      </c>
      <c r="D70" s="195">
        <v>1111911000</v>
      </c>
      <c r="E70" s="195" t="s">
        <v>60</v>
      </c>
    </row>
    <row r="71" spans="1:5" ht="21">
      <c r="A71" s="197">
        <v>115</v>
      </c>
      <c r="B71" s="194" t="s">
        <v>261</v>
      </c>
      <c r="C71" s="195" t="s">
        <v>210</v>
      </c>
      <c r="D71" s="195">
        <v>41860787.56</v>
      </c>
      <c r="E71" s="195" t="s">
        <v>60</v>
      </c>
    </row>
    <row r="72" spans="1:5" ht="21">
      <c r="A72" s="197">
        <v>115</v>
      </c>
      <c r="B72" s="194" t="s">
        <v>262</v>
      </c>
      <c r="C72" s="195" t="s">
        <v>210</v>
      </c>
      <c r="D72" s="195">
        <v>48873000</v>
      </c>
      <c r="E72" s="195" t="s">
        <v>60</v>
      </c>
    </row>
    <row r="73" spans="1:5" ht="21">
      <c r="A73" s="197">
        <v>115</v>
      </c>
      <c r="B73" s="194" t="s">
        <v>263</v>
      </c>
      <c r="C73" s="195" t="s">
        <v>210</v>
      </c>
      <c r="D73" s="195">
        <v>20387000</v>
      </c>
      <c r="E73" s="195" t="s">
        <v>60</v>
      </c>
    </row>
    <row r="74" spans="1:5" ht="21">
      <c r="A74" s="197">
        <v>115</v>
      </c>
      <c r="B74" s="194" t="s">
        <v>264</v>
      </c>
      <c r="C74" s="195" t="s">
        <v>210</v>
      </c>
      <c r="D74" s="195">
        <v>20621000</v>
      </c>
      <c r="E74" s="195" t="s">
        <v>60</v>
      </c>
    </row>
    <row r="75" spans="1:5" ht="21">
      <c r="A75" s="197">
        <v>115</v>
      </c>
      <c r="B75" s="194" t="s">
        <v>265</v>
      </c>
      <c r="C75" s="195" t="s">
        <v>210</v>
      </c>
      <c r="D75" s="195">
        <v>331440000</v>
      </c>
      <c r="E75" s="195" t="s">
        <v>60</v>
      </c>
    </row>
    <row r="76" spans="1:5" ht="21">
      <c r="A76" s="197">
        <v>115</v>
      </c>
      <c r="B76" s="194" t="s">
        <v>266</v>
      </c>
      <c r="C76" s="195" t="s">
        <v>210</v>
      </c>
      <c r="D76" s="195">
        <v>10281000</v>
      </c>
      <c r="E76" s="195" t="s">
        <v>60</v>
      </c>
    </row>
    <row r="77" spans="1:5" ht="21">
      <c r="A77" s="197">
        <v>115</v>
      </c>
      <c r="B77" s="194" t="s">
        <v>267</v>
      </c>
      <c r="C77" s="195" t="s">
        <v>210</v>
      </c>
      <c r="D77" s="195">
        <v>1360836.47</v>
      </c>
      <c r="E77" s="195" t="s">
        <v>60</v>
      </c>
    </row>
    <row r="78" spans="1:5" ht="21">
      <c r="A78" s="197">
        <v>115</v>
      </c>
      <c r="B78" s="194" t="s">
        <v>268</v>
      </c>
      <c r="C78" s="195" t="s">
        <v>210</v>
      </c>
      <c r="D78" s="195">
        <v>361285000</v>
      </c>
      <c r="E78" s="195" t="s">
        <v>60</v>
      </c>
    </row>
    <row r="79" spans="1:5" ht="21">
      <c r="A79" s="197">
        <v>115</v>
      </c>
      <c r="B79" s="194" t="s">
        <v>269</v>
      </c>
      <c r="C79" s="195" t="s">
        <v>210</v>
      </c>
      <c r="D79" s="195">
        <v>61996000</v>
      </c>
      <c r="E79" s="195" t="s">
        <v>60</v>
      </c>
    </row>
    <row r="80" spans="1:5" ht="21">
      <c r="A80" s="197">
        <v>115</v>
      </c>
      <c r="B80" s="194" t="s">
        <v>270</v>
      </c>
      <c r="C80" s="195" t="s">
        <v>210</v>
      </c>
      <c r="D80" s="195">
        <v>486480000</v>
      </c>
      <c r="E80" s="195" t="s">
        <v>60</v>
      </c>
    </row>
    <row r="81" spans="1:5" ht="21">
      <c r="A81" s="197">
        <v>115</v>
      </c>
      <c r="B81" s="194" t="s">
        <v>271</v>
      </c>
      <c r="C81" s="195" t="s">
        <v>210</v>
      </c>
      <c r="D81" s="195">
        <v>150991</v>
      </c>
      <c r="E81" s="195" t="s">
        <v>60</v>
      </c>
    </row>
    <row r="82" spans="1:5" ht="21">
      <c r="A82" s="197">
        <v>115</v>
      </c>
      <c r="B82" s="194" t="s">
        <v>272</v>
      </c>
      <c r="C82" s="195" t="s">
        <v>210</v>
      </c>
      <c r="D82" s="195">
        <v>25077000</v>
      </c>
      <c r="E82" s="195" t="s">
        <v>60</v>
      </c>
    </row>
    <row r="83" spans="1:5" ht="21">
      <c r="A83" s="197">
        <v>115</v>
      </c>
      <c r="B83" s="194" t="s">
        <v>273</v>
      </c>
      <c r="C83" s="195" t="s">
        <v>210</v>
      </c>
      <c r="D83" s="195">
        <v>36895000</v>
      </c>
      <c r="E83" s="195" t="s">
        <v>60</v>
      </c>
    </row>
    <row r="84" spans="1:5" ht="21">
      <c r="A84" s="197">
        <v>115</v>
      </c>
      <c r="B84" s="194" t="s">
        <v>274</v>
      </c>
      <c r="C84" s="195" t="s">
        <v>210</v>
      </c>
      <c r="D84" s="195">
        <v>88895000</v>
      </c>
      <c r="E84" s="195" t="s">
        <v>60</v>
      </c>
    </row>
    <row r="85" spans="1:5" ht="21">
      <c r="A85" s="197">
        <v>115</v>
      </c>
      <c r="B85" s="194" t="s">
        <v>275</v>
      </c>
      <c r="C85" s="195" t="s">
        <v>210</v>
      </c>
      <c r="D85" s="195">
        <v>79361495.43</v>
      </c>
      <c r="E85" s="195" t="s">
        <v>60</v>
      </c>
    </row>
    <row r="86" spans="1:5" ht="21">
      <c r="A86" s="197">
        <v>115</v>
      </c>
      <c r="B86" s="194" t="s">
        <v>276</v>
      </c>
      <c r="C86" s="195" t="s">
        <v>210</v>
      </c>
      <c r="D86" s="195">
        <v>9540000</v>
      </c>
      <c r="E86" s="195" t="s">
        <v>60</v>
      </c>
    </row>
    <row r="87" spans="1:5" ht="21">
      <c r="A87" s="197">
        <v>115</v>
      </c>
      <c r="B87" s="194" t="s">
        <v>277</v>
      </c>
      <c r="C87" s="195" t="s">
        <v>210</v>
      </c>
      <c r="D87" s="195">
        <v>12054000</v>
      </c>
      <c r="E87" s="195" t="s">
        <v>60</v>
      </c>
    </row>
    <row r="88" spans="1:5" ht="21">
      <c r="A88" s="197">
        <v>115</v>
      </c>
      <c r="B88" s="194" t="s">
        <v>278</v>
      </c>
      <c r="C88" s="195" t="s">
        <v>210</v>
      </c>
      <c r="D88" s="195">
        <v>14666000</v>
      </c>
      <c r="E88" s="195" t="s">
        <v>60</v>
      </c>
    </row>
    <row r="89" spans="1:5" ht="21">
      <c r="A89" s="197">
        <v>115</v>
      </c>
      <c r="B89" s="194" t="s">
        <v>279</v>
      </c>
      <c r="C89" s="195" t="s">
        <v>210</v>
      </c>
      <c r="D89" s="195">
        <v>1521857000</v>
      </c>
      <c r="E89" s="195" t="s">
        <v>60</v>
      </c>
    </row>
    <row r="90" spans="1:5" ht="21">
      <c r="A90" s="197">
        <v>115</v>
      </c>
      <c r="B90" s="194" t="s">
        <v>280</v>
      </c>
      <c r="C90" s="195" t="s">
        <v>210</v>
      </c>
      <c r="D90" s="195">
        <v>9263878</v>
      </c>
      <c r="E90" s="195" t="s">
        <v>60</v>
      </c>
    </row>
    <row r="91" spans="1:5" ht="21">
      <c r="A91" s="197">
        <v>115</v>
      </c>
      <c r="B91" s="194" t="s">
        <v>281</v>
      </c>
      <c r="C91" s="195" t="s">
        <v>210</v>
      </c>
      <c r="D91" s="195">
        <v>136108</v>
      </c>
      <c r="E91" s="195" t="s">
        <v>60</v>
      </c>
    </row>
    <row r="92" spans="1:5" ht="21">
      <c r="A92" s="197">
        <v>115</v>
      </c>
      <c r="B92" s="194" t="s">
        <v>282</v>
      </c>
      <c r="C92" s="195" t="s">
        <v>210</v>
      </c>
      <c r="D92" s="195">
        <v>1749324000</v>
      </c>
      <c r="E92" s="195" t="s">
        <v>60</v>
      </c>
    </row>
    <row r="93" spans="1:5" ht="21">
      <c r="A93" s="197">
        <v>115</v>
      </c>
      <c r="B93" s="194" t="s">
        <v>283</v>
      </c>
      <c r="C93" s="195" t="s">
        <v>210</v>
      </c>
      <c r="D93" s="195">
        <v>12184918000</v>
      </c>
      <c r="E93" s="195" t="s">
        <v>60</v>
      </c>
    </row>
    <row r="94" spans="1:5" ht="21">
      <c r="A94" s="197">
        <v>115</v>
      </c>
      <c r="B94" s="194" t="s">
        <v>284</v>
      </c>
      <c r="C94" s="195" t="s">
        <v>210</v>
      </c>
      <c r="D94" s="195">
        <v>791708000</v>
      </c>
      <c r="E94" s="195" t="s">
        <v>60</v>
      </c>
    </row>
    <row r="95" spans="1:5" ht="21">
      <c r="A95" s="197">
        <v>115</v>
      </c>
      <c r="B95" s="194" t="s">
        <v>285</v>
      </c>
      <c r="C95" s="195" t="s">
        <v>210</v>
      </c>
      <c r="D95" s="195">
        <v>1493530000</v>
      </c>
      <c r="E95" s="195" t="s">
        <v>60</v>
      </c>
    </row>
    <row r="96" spans="1:5" ht="21">
      <c r="A96" s="197">
        <v>115</v>
      </c>
      <c r="B96" s="194" t="s">
        <v>286</v>
      </c>
      <c r="C96" s="195" t="s">
        <v>210</v>
      </c>
      <c r="D96" s="195">
        <v>37365000</v>
      </c>
      <c r="E96" s="195" t="s">
        <v>60</v>
      </c>
    </row>
    <row r="97" spans="1:5" ht="21">
      <c r="A97" s="197">
        <v>115</v>
      </c>
      <c r="B97" s="194" t="s">
        <v>287</v>
      </c>
      <c r="C97" s="195" t="s">
        <v>210</v>
      </c>
      <c r="D97" s="195">
        <v>36199000</v>
      </c>
      <c r="E97" s="195" t="s">
        <v>60</v>
      </c>
    </row>
    <row r="98" spans="1:5" ht="21">
      <c r="A98" s="197">
        <v>115</v>
      </c>
      <c r="B98" s="194" t="s">
        <v>288</v>
      </c>
      <c r="C98" s="195" t="s">
        <v>210</v>
      </c>
      <c r="D98" s="195">
        <v>8820022000</v>
      </c>
      <c r="E98" s="195" t="s">
        <v>60</v>
      </c>
    </row>
    <row r="99" spans="1:5" ht="21">
      <c r="A99" s="197">
        <v>115</v>
      </c>
      <c r="B99" s="194" t="s">
        <v>289</v>
      </c>
      <c r="C99" s="195" t="s">
        <v>210</v>
      </c>
      <c r="D99" s="195">
        <v>7562000</v>
      </c>
      <c r="E99" s="195" t="s">
        <v>60</v>
      </c>
    </row>
    <row r="100" spans="1:5" ht="21">
      <c r="A100" s="197">
        <v>115</v>
      </c>
      <c r="B100" s="194" t="s">
        <v>290</v>
      </c>
      <c r="C100" s="195" t="s">
        <v>210</v>
      </c>
      <c r="D100" s="195">
        <v>25401000</v>
      </c>
      <c r="E100" s="195" t="s">
        <v>60</v>
      </c>
    </row>
    <row r="101" spans="1:5" ht="21">
      <c r="A101" s="197">
        <v>115</v>
      </c>
      <c r="B101" s="194" t="s">
        <v>291</v>
      </c>
      <c r="C101" s="195" t="s">
        <v>210</v>
      </c>
      <c r="D101" s="195">
        <v>31440</v>
      </c>
      <c r="E101" s="195" t="s">
        <v>60</v>
      </c>
    </row>
    <row r="102" spans="1:5" ht="21">
      <c r="A102" s="197">
        <v>115</v>
      </c>
      <c r="B102" s="194" t="s">
        <v>292</v>
      </c>
      <c r="C102" s="195" t="s">
        <v>210</v>
      </c>
      <c r="D102" s="195">
        <v>1553211000</v>
      </c>
      <c r="E102" s="195" t="s">
        <v>60</v>
      </c>
    </row>
    <row r="103" spans="1:5" ht="21">
      <c r="A103" s="197">
        <v>115</v>
      </c>
      <c r="B103" s="194" t="s">
        <v>293</v>
      </c>
      <c r="C103" s="195" t="s">
        <v>210</v>
      </c>
      <c r="D103" s="195"/>
      <c r="E103" s="195" t="s">
        <v>60</v>
      </c>
    </row>
    <row r="104" spans="1:5" ht="21">
      <c r="A104" s="197">
        <v>115</v>
      </c>
      <c r="B104" s="194" t="s">
        <v>294</v>
      </c>
      <c r="C104" s="195" t="s">
        <v>210</v>
      </c>
      <c r="D104" s="195">
        <v>79322000</v>
      </c>
      <c r="E104" s="195" t="s">
        <v>60</v>
      </c>
    </row>
    <row r="105" spans="1:5" ht="21">
      <c r="A105" s="197">
        <v>115</v>
      </c>
      <c r="B105" s="194" t="s">
        <v>295</v>
      </c>
      <c r="C105" s="195" t="s">
        <v>210</v>
      </c>
      <c r="D105" s="195">
        <v>511391000</v>
      </c>
      <c r="E105" s="195" t="s">
        <v>60</v>
      </c>
    </row>
    <row r="106" spans="1:5" ht="21">
      <c r="A106" s="197">
        <v>115</v>
      </c>
      <c r="B106" s="194" t="s">
        <v>296</v>
      </c>
      <c r="C106" s="195" t="s">
        <v>210</v>
      </c>
      <c r="D106" s="195">
        <v>4004662.97</v>
      </c>
      <c r="E106" s="195" t="s">
        <v>60</v>
      </c>
    </row>
    <row r="107" spans="1:5" ht="21">
      <c r="A107" s="197">
        <v>115</v>
      </c>
      <c r="B107" s="194" t="s">
        <v>297</v>
      </c>
      <c r="C107" s="195" t="s">
        <v>210</v>
      </c>
      <c r="D107" s="195">
        <v>2725591.52</v>
      </c>
      <c r="E107" s="195" t="s">
        <v>60</v>
      </c>
    </row>
    <row r="108" spans="1:5" ht="21">
      <c r="A108" s="197">
        <v>115</v>
      </c>
      <c r="B108" s="194" t="s">
        <v>298</v>
      </c>
      <c r="C108" s="195" t="s">
        <v>210</v>
      </c>
      <c r="D108" s="195">
        <v>8484000</v>
      </c>
      <c r="E108" s="195" t="s">
        <v>60</v>
      </c>
    </row>
    <row r="109" spans="1:5" ht="21">
      <c r="A109" s="197">
        <v>115</v>
      </c>
      <c r="B109" s="194" t="s">
        <v>299</v>
      </c>
      <c r="C109" s="195" t="s">
        <v>210</v>
      </c>
      <c r="D109" s="195">
        <v>263569000</v>
      </c>
      <c r="E109" s="195" t="s">
        <v>60</v>
      </c>
    </row>
    <row r="110" spans="1:5" ht="21">
      <c r="A110" s="197">
        <v>115</v>
      </c>
      <c r="B110" s="194" t="s">
        <v>300</v>
      </c>
      <c r="C110" s="195" t="s">
        <v>210</v>
      </c>
      <c r="D110" s="195">
        <v>1581000</v>
      </c>
      <c r="E110" s="195" t="s">
        <v>60</v>
      </c>
    </row>
    <row r="111" spans="1:5" ht="21">
      <c r="A111" s="197">
        <v>115</v>
      </c>
      <c r="B111" s="194" t="s">
        <v>301</v>
      </c>
      <c r="C111" s="195" t="s">
        <v>210</v>
      </c>
      <c r="D111" s="195">
        <v>3525000</v>
      </c>
      <c r="E111" s="195" t="s">
        <v>60</v>
      </c>
    </row>
    <row r="112" spans="1:5" ht="21">
      <c r="A112" s="197">
        <v>115</v>
      </c>
      <c r="B112" s="194" t="s">
        <v>302</v>
      </c>
      <c r="C112" s="195" t="s">
        <v>210</v>
      </c>
      <c r="D112" s="195"/>
      <c r="E112" s="195" t="s">
        <v>60</v>
      </c>
    </row>
    <row r="113" spans="1:5" ht="21">
      <c r="A113" s="197">
        <v>115</v>
      </c>
      <c r="B113" s="194" t="s">
        <v>303</v>
      </c>
      <c r="C113" s="195" t="s">
        <v>210</v>
      </c>
      <c r="D113" s="195">
        <f>SUM(D114:D121)</f>
        <v>1141598543</v>
      </c>
      <c r="E113" s="195" t="s">
        <v>60</v>
      </c>
    </row>
    <row r="114" spans="1:5" ht="21">
      <c r="A114" s="197">
        <v>115</v>
      </c>
      <c r="B114" s="194" t="s">
        <v>304</v>
      </c>
      <c r="C114" s="195" t="s">
        <v>210</v>
      </c>
      <c r="D114" s="195">
        <v>1081040000</v>
      </c>
      <c r="E114" s="195" t="s">
        <v>60</v>
      </c>
    </row>
    <row r="115" spans="1:5" ht="21">
      <c r="A115" s="197">
        <v>115</v>
      </c>
      <c r="B115" s="194" t="s">
        <v>305</v>
      </c>
      <c r="C115" s="195" t="s">
        <v>210</v>
      </c>
      <c r="D115" s="195">
        <v>10201000</v>
      </c>
      <c r="E115" s="195" t="s">
        <v>60</v>
      </c>
    </row>
    <row r="116" spans="1:5" ht="21">
      <c r="A116" s="197">
        <v>115</v>
      </c>
      <c r="B116" s="194" t="s">
        <v>306</v>
      </c>
      <c r="C116" s="195" t="s">
        <v>210</v>
      </c>
      <c r="D116" s="195">
        <v>9342000</v>
      </c>
      <c r="E116" s="195" t="s">
        <v>60</v>
      </c>
    </row>
    <row r="117" spans="1:5" ht="21">
      <c r="A117" s="197">
        <v>115</v>
      </c>
      <c r="B117" s="194" t="s">
        <v>307</v>
      </c>
      <c r="C117" s="195" t="s">
        <v>210</v>
      </c>
      <c r="D117" s="195">
        <v>6587000</v>
      </c>
      <c r="E117" s="195" t="s">
        <v>60</v>
      </c>
    </row>
    <row r="118" spans="1:5" ht="21">
      <c r="A118" s="197">
        <v>115</v>
      </c>
      <c r="B118" s="194" t="s">
        <v>308</v>
      </c>
      <c r="C118" s="195" t="s">
        <v>210</v>
      </c>
      <c r="D118" s="195">
        <v>11521000</v>
      </c>
      <c r="E118" s="195" t="s">
        <v>60</v>
      </c>
    </row>
    <row r="119" spans="1:5" ht="21">
      <c r="A119" s="197">
        <v>115</v>
      </c>
      <c r="B119" s="194" t="s">
        <v>309</v>
      </c>
      <c r="C119" s="195" t="s">
        <v>210</v>
      </c>
      <c r="D119" s="195">
        <v>9087000</v>
      </c>
      <c r="E119" s="195" t="s">
        <v>60</v>
      </c>
    </row>
    <row r="120" spans="1:5" ht="21">
      <c r="A120" s="197">
        <v>115</v>
      </c>
      <c r="B120" s="194" t="s">
        <v>310</v>
      </c>
      <c r="C120" s="195" t="s">
        <v>210</v>
      </c>
      <c r="D120" s="195">
        <v>329543</v>
      </c>
      <c r="E120" s="195" t="s">
        <v>60</v>
      </c>
    </row>
    <row r="121" spans="1:5" ht="21">
      <c r="A121" s="197">
        <v>115</v>
      </c>
      <c r="B121" s="194" t="s">
        <v>311</v>
      </c>
      <c r="C121" s="195" t="s">
        <v>210</v>
      </c>
      <c r="D121" s="195">
        <v>13491000</v>
      </c>
      <c r="E121" s="195" t="s">
        <v>60</v>
      </c>
    </row>
    <row r="122" spans="1:5" ht="21">
      <c r="A122" s="197">
        <v>115</v>
      </c>
      <c r="B122" s="194" t="s">
        <v>312</v>
      </c>
      <c r="C122" s="195" t="s">
        <v>210</v>
      </c>
      <c r="D122" s="195">
        <f>SUM(D123:D127)</f>
        <v>65598691000</v>
      </c>
      <c r="E122" s="195" t="s">
        <v>60</v>
      </c>
    </row>
    <row r="123" spans="1:5" ht="21">
      <c r="A123" s="197">
        <v>115</v>
      </c>
      <c r="B123" s="194" t="s">
        <v>313</v>
      </c>
      <c r="C123" s="195" t="s">
        <v>210</v>
      </c>
      <c r="D123" s="195">
        <v>339979000</v>
      </c>
      <c r="E123" s="195" t="s">
        <v>60</v>
      </c>
    </row>
    <row r="124" spans="1:5" ht="21">
      <c r="A124" s="197">
        <v>115</v>
      </c>
      <c r="B124" s="194" t="s">
        <v>314</v>
      </c>
      <c r="C124" s="195" t="s">
        <v>210</v>
      </c>
      <c r="D124" s="195">
        <v>156838000</v>
      </c>
      <c r="E124" s="195" t="s">
        <v>60</v>
      </c>
    </row>
    <row r="125" spans="1:6" ht="21">
      <c r="A125" s="197">
        <v>115</v>
      </c>
      <c r="B125" s="194" t="s">
        <v>315</v>
      </c>
      <c r="C125" s="195" t="s">
        <v>210</v>
      </c>
      <c r="D125" s="195">
        <v>52714089000</v>
      </c>
      <c r="E125" s="195" t="s">
        <v>60</v>
      </c>
      <c r="F125" s="198"/>
    </row>
    <row r="126" spans="1:6" ht="21">
      <c r="A126" s="197">
        <v>115</v>
      </c>
      <c r="B126" s="194" t="s">
        <v>316</v>
      </c>
      <c r="C126" s="195" t="s">
        <v>210</v>
      </c>
      <c r="D126" s="195">
        <v>1612346000</v>
      </c>
      <c r="E126" s="195" t="s">
        <v>60</v>
      </c>
      <c r="F126" s="198"/>
    </row>
    <row r="127" spans="1:5" ht="21">
      <c r="A127" s="197">
        <v>115</v>
      </c>
      <c r="B127" s="194" t="s">
        <v>317</v>
      </c>
      <c r="C127" s="195" t="s">
        <v>210</v>
      </c>
      <c r="D127" s="195">
        <v>10775439000</v>
      </c>
      <c r="E127" s="195" t="s">
        <v>60</v>
      </c>
    </row>
    <row r="128" spans="1:5" ht="21">
      <c r="A128" s="197">
        <v>115</v>
      </c>
      <c r="B128" s="194" t="s">
        <v>318</v>
      </c>
      <c r="C128" s="195" t="s">
        <v>210</v>
      </c>
      <c r="D128" s="195">
        <v>2340000</v>
      </c>
      <c r="E128" s="195" t="s">
        <v>60</v>
      </c>
    </row>
    <row r="129" spans="1:6" ht="21">
      <c r="A129" s="199">
        <v>116</v>
      </c>
      <c r="B129" s="194" t="s">
        <v>211</v>
      </c>
      <c r="C129" s="195" t="s">
        <v>319</v>
      </c>
      <c r="D129" s="195">
        <v>1349329.4</v>
      </c>
      <c r="E129" s="195" t="s">
        <v>58</v>
      </c>
      <c r="F129" s="198">
        <f>SUM(D129:D227)</f>
        <v>225399693.60999995</v>
      </c>
    </row>
    <row r="130" spans="1:5" ht="21">
      <c r="A130" s="199">
        <v>116</v>
      </c>
      <c r="B130" s="194" t="s">
        <v>212</v>
      </c>
      <c r="C130" s="195" t="s">
        <v>319</v>
      </c>
      <c r="D130" s="195">
        <v>251557.8</v>
      </c>
      <c r="E130" s="195" t="s">
        <v>58</v>
      </c>
    </row>
    <row r="131" spans="1:5" ht="21">
      <c r="A131" s="199">
        <v>116</v>
      </c>
      <c r="B131" s="194" t="s">
        <v>213</v>
      </c>
      <c r="C131" s="195" t="s">
        <v>319</v>
      </c>
      <c r="D131" s="195">
        <v>378644.21</v>
      </c>
      <c r="E131" s="195" t="s">
        <v>58</v>
      </c>
    </row>
    <row r="132" spans="1:5" ht="21">
      <c r="A132" s="199">
        <v>116</v>
      </c>
      <c r="B132" s="194" t="s">
        <v>214</v>
      </c>
      <c r="C132" s="195" t="s">
        <v>319</v>
      </c>
      <c r="D132" s="195">
        <v>325679</v>
      </c>
      <c r="E132" s="195" t="s">
        <v>58</v>
      </c>
    </row>
    <row r="133" spans="1:5" ht="21">
      <c r="A133" s="199">
        <v>116</v>
      </c>
      <c r="B133" s="194" t="s">
        <v>215</v>
      </c>
      <c r="C133" s="195" t="s">
        <v>319</v>
      </c>
      <c r="D133" s="195">
        <v>835693.85</v>
      </c>
      <c r="E133" s="195" t="s">
        <v>58</v>
      </c>
    </row>
    <row r="134" spans="1:5" ht="21">
      <c r="A134" s="199">
        <v>116</v>
      </c>
      <c r="B134" s="194" t="s">
        <v>216</v>
      </c>
      <c r="C134" s="195" t="s">
        <v>319</v>
      </c>
      <c r="D134" s="195">
        <v>96303.9</v>
      </c>
      <c r="E134" s="195" t="s">
        <v>58</v>
      </c>
    </row>
    <row r="135" spans="1:5" ht="21">
      <c r="A135" s="199">
        <v>116</v>
      </c>
      <c r="B135" s="194" t="s">
        <v>217</v>
      </c>
      <c r="C135" s="195" t="s">
        <v>319</v>
      </c>
      <c r="D135" s="195">
        <v>107159</v>
      </c>
      <c r="E135" s="195" t="s">
        <v>58</v>
      </c>
    </row>
    <row r="136" spans="1:5" ht="21">
      <c r="A136" s="199">
        <v>116</v>
      </c>
      <c r="B136" s="194" t="s">
        <v>218</v>
      </c>
      <c r="C136" s="195" t="s">
        <v>319</v>
      </c>
      <c r="D136" s="195">
        <v>147222.8</v>
      </c>
      <c r="E136" s="195" t="s">
        <v>58</v>
      </c>
    </row>
    <row r="137" spans="1:5" ht="21">
      <c r="A137" s="199">
        <v>116</v>
      </c>
      <c r="B137" s="194" t="s">
        <v>219</v>
      </c>
      <c r="C137" s="195" t="s">
        <v>319</v>
      </c>
      <c r="D137" s="195">
        <v>1123881.9</v>
      </c>
      <c r="E137" s="195" t="s">
        <v>58</v>
      </c>
    </row>
    <row r="138" spans="1:5" ht="21">
      <c r="A138" s="199">
        <v>116</v>
      </c>
      <c r="B138" s="194" t="s">
        <v>220</v>
      </c>
      <c r="C138" s="195" t="s">
        <v>319</v>
      </c>
      <c r="D138" s="195">
        <v>427807.32</v>
      </c>
      <c r="E138" s="195" t="s">
        <v>58</v>
      </c>
    </row>
    <row r="139" spans="1:5" ht="21">
      <c r="A139" s="199">
        <v>116</v>
      </c>
      <c r="B139" s="194" t="s">
        <v>222</v>
      </c>
      <c r="C139" s="195" t="s">
        <v>319</v>
      </c>
      <c r="D139" s="195">
        <v>4070331.66</v>
      </c>
      <c r="E139" s="195" t="s">
        <v>58</v>
      </c>
    </row>
    <row r="140" spans="1:5" ht="21">
      <c r="A140" s="199">
        <v>116</v>
      </c>
      <c r="B140" s="194" t="s">
        <v>223</v>
      </c>
      <c r="C140" s="195" t="s">
        <v>319</v>
      </c>
      <c r="D140" s="195">
        <v>4108486.52</v>
      </c>
      <c r="E140" s="195" t="s">
        <v>58</v>
      </c>
    </row>
    <row r="141" spans="1:5" ht="21">
      <c r="A141" s="199">
        <v>116</v>
      </c>
      <c r="B141" s="194" t="s">
        <v>224</v>
      </c>
      <c r="C141" s="195" t="s">
        <v>319</v>
      </c>
      <c r="D141" s="195">
        <v>2289134.55</v>
      </c>
      <c r="E141" s="195" t="s">
        <v>58</v>
      </c>
    </row>
    <row r="142" spans="1:5" ht="21">
      <c r="A142" s="199">
        <v>116</v>
      </c>
      <c r="B142" s="194" t="s">
        <v>225</v>
      </c>
      <c r="C142" s="195" t="s">
        <v>319</v>
      </c>
      <c r="D142" s="195">
        <v>1596314.57</v>
      </c>
      <c r="E142" s="195" t="s">
        <v>58</v>
      </c>
    </row>
    <row r="143" spans="1:5" ht="21">
      <c r="A143" s="199">
        <v>116</v>
      </c>
      <c r="B143" s="194" t="s">
        <v>226</v>
      </c>
      <c r="C143" s="195" t="s">
        <v>319</v>
      </c>
      <c r="D143" s="195">
        <v>792025.5</v>
      </c>
      <c r="E143" s="195" t="s">
        <v>58</v>
      </c>
    </row>
    <row r="144" spans="1:5" ht="21">
      <c r="A144" s="199">
        <v>116</v>
      </c>
      <c r="B144" s="194" t="s">
        <v>227</v>
      </c>
      <c r="C144" s="195" t="s">
        <v>319</v>
      </c>
      <c r="D144" s="195">
        <v>486790.85</v>
      </c>
      <c r="E144" s="195" t="s">
        <v>58</v>
      </c>
    </row>
    <row r="145" spans="1:5" ht="21">
      <c r="A145" s="199">
        <v>116</v>
      </c>
      <c r="B145" s="194" t="s">
        <v>228</v>
      </c>
      <c r="C145" s="195" t="s">
        <v>319</v>
      </c>
      <c r="D145" s="195">
        <v>1398749.4</v>
      </c>
      <c r="E145" s="195" t="s">
        <v>58</v>
      </c>
    </row>
    <row r="146" spans="1:5" ht="21">
      <c r="A146" s="199">
        <v>116</v>
      </c>
      <c r="B146" s="194" t="s">
        <v>229</v>
      </c>
      <c r="C146" s="195" t="s">
        <v>319</v>
      </c>
      <c r="D146" s="195">
        <v>618114.7</v>
      </c>
      <c r="E146" s="195" t="s">
        <v>58</v>
      </c>
    </row>
    <row r="147" spans="1:5" ht="21">
      <c r="A147" s="199">
        <v>116</v>
      </c>
      <c r="B147" s="194" t="s">
        <v>230</v>
      </c>
      <c r="C147" s="195" t="s">
        <v>319</v>
      </c>
      <c r="D147" s="195">
        <v>5144462.91</v>
      </c>
      <c r="E147" s="195" t="s">
        <v>58</v>
      </c>
    </row>
    <row r="148" spans="1:5" ht="21">
      <c r="A148" s="199">
        <v>116</v>
      </c>
      <c r="B148" s="194" t="s">
        <v>231</v>
      </c>
      <c r="C148" s="195" t="s">
        <v>319</v>
      </c>
      <c r="D148" s="195">
        <v>45382294</v>
      </c>
      <c r="E148" s="195" t="s">
        <v>58</v>
      </c>
    </row>
    <row r="149" spans="1:5" ht="21">
      <c r="A149" s="199">
        <v>116</v>
      </c>
      <c r="B149" s="194" t="s">
        <v>232</v>
      </c>
      <c r="C149" s="195" t="s">
        <v>319</v>
      </c>
      <c r="D149" s="195">
        <v>7633106.12</v>
      </c>
      <c r="E149" s="195" t="s">
        <v>58</v>
      </c>
    </row>
    <row r="150" spans="1:5" ht="21">
      <c r="A150" s="199">
        <v>116</v>
      </c>
      <c r="B150" s="194" t="s">
        <v>233</v>
      </c>
      <c r="C150" s="195" t="s">
        <v>319</v>
      </c>
      <c r="D150" s="195">
        <v>105087.35</v>
      </c>
      <c r="E150" s="195" t="s">
        <v>58</v>
      </c>
    </row>
    <row r="151" spans="1:5" ht="21">
      <c r="A151" s="199">
        <v>116</v>
      </c>
      <c r="B151" s="194" t="s">
        <v>235</v>
      </c>
      <c r="C151" s="195" t="s">
        <v>319</v>
      </c>
      <c r="D151" s="195">
        <v>2753247.34</v>
      </c>
      <c r="E151" s="195" t="s">
        <v>58</v>
      </c>
    </row>
    <row r="152" spans="1:5" ht="21">
      <c r="A152" s="199">
        <v>116</v>
      </c>
      <c r="B152" s="194" t="s">
        <v>236</v>
      </c>
      <c r="C152" s="195" t="s">
        <v>319</v>
      </c>
      <c r="D152" s="195">
        <v>133822.2</v>
      </c>
      <c r="E152" s="195" t="s">
        <v>58</v>
      </c>
    </row>
    <row r="153" spans="1:5" ht="21">
      <c r="A153" s="199">
        <v>116</v>
      </c>
      <c r="B153" s="194" t="s">
        <v>237</v>
      </c>
      <c r="C153" s="195" t="s">
        <v>319</v>
      </c>
      <c r="D153" s="195">
        <v>794020.11</v>
      </c>
      <c r="E153" s="195" t="s">
        <v>58</v>
      </c>
    </row>
    <row r="154" spans="1:5" ht="21">
      <c r="A154" s="199">
        <v>116</v>
      </c>
      <c r="B154" s="194" t="s">
        <v>238</v>
      </c>
      <c r="C154" s="195" t="s">
        <v>319</v>
      </c>
      <c r="D154" s="195">
        <v>225658.21</v>
      </c>
      <c r="E154" s="195" t="s">
        <v>58</v>
      </c>
    </row>
    <row r="155" spans="1:5" ht="21">
      <c r="A155" s="199">
        <v>116</v>
      </c>
      <c r="B155" s="194" t="s">
        <v>239</v>
      </c>
      <c r="C155" s="195" t="s">
        <v>319</v>
      </c>
      <c r="D155" s="195"/>
      <c r="E155" s="195" t="s">
        <v>58</v>
      </c>
    </row>
    <row r="156" spans="1:5" ht="21">
      <c r="A156" s="199">
        <v>116</v>
      </c>
      <c r="B156" s="194" t="s">
        <v>240</v>
      </c>
      <c r="C156" s="195" t="s">
        <v>319</v>
      </c>
      <c r="D156" s="195">
        <v>1385864.83</v>
      </c>
      <c r="E156" s="195" t="s">
        <v>58</v>
      </c>
    </row>
    <row r="157" spans="1:5" ht="21">
      <c r="A157" s="199">
        <v>116</v>
      </c>
      <c r="B157" s="194" t="s">
        <v>241</v>
      </c>
      <c r="C157" s="195" t="s">
        <v>319</v>
      </c>
      <c r="D157" s="195">
        <v>2441092.42</v>
      </c>
      <c r="E157" s="195" t="s">
        <v>58</v>
      </c>
    </row>
    <row r="158" spans="1:5" ht="21">
      <c r="A158" s="199">
        <v>116</v>
      </c>
      <c r="B158" s="194" t="s">
        <v>242</v>
      </c>
      <c r="C158" s="195" t="s">
        <v>319</v>
      </c>
      <c r="D158" s="195">
        <v>715274.2</v>
      </c>
      <c r="E158" s="195" t="s">
        <v>58</v>
      </c>
    </row>
    <row r="159" spans="1:5" ht="21">
      <c r="A159" s="199">
        <v>116</v>
      </c>
      <c r="B159" s="194" t="s">
        <v>243</v>
      </c>
      <c r="C159" s="195" t="s">
        <v>319</v>
      </c>
      <c r="D159" s="195">
        <v>989769.79</v>
      </c>
      <c r="E159" s="195" t="s">
        <v>58</v>
      </c>
    </row>
    <row r="160" spans="1:5" ht="21">
      <c r="A160" s="199">
        <v>116</v>
      </c>
      <c r="B160" s="194" t="s">
        <v>244</v>
      </c>
      <c r="C160" s="195" t="s">
        <v>319</v>
      </c>
      <c r="D160" s="195">
        <v>123399.4</v>
      </c>
      <c r="E160" s="195" t="s">
        <v>58</v>
      </c>
    </row>
    <row r="161" spans="1:5" ht="21">
      <c r="A161" s="199">
        <v>116</v>
      </c>
      <c r="B161" s="194" t="s">
        <v>245</v>
      </c>
      <c r="C161" s="195" t="s">
        <v>319</v>
      </c>
      <c r="D161" s="195">
        <v>1030034.9</v>
      </c>
      <c r="E161" s="195" t="s">
        <v>58</v>
      </c>
    </row>
    <row r="162" spans="1:5" ht="21">
      <c r="A162" s="199">
        <v>116</v>
      </c>
      <c r="B162" s="194" t="s">
        <v>246</v>
      </c>
      <c r="C162" s="195" t="s">
        <v>319</v>
      </c>
      <c r="D162" s="195">
        <v>425578.15</v>
      </c>
      <c r="E162" s="195" t="s">
        <v>58</v>
      </c>
    </row>
    <row r="163" spans="1:5" ht="21">
      <c r="A163" s="199">
        <v>116</v>
      </c>
      <c r="B163" s="194" t="s">
        <v>248</v>
      </c>
      <c r="C163" s="195" t="s">
        <v>319</v>
      </c>
      <c r="D163" s="195">
        <v>237102.6</v>
      </c>
      <c r="E163" s="195" t="s">
        <v>58</v>
      </c>
    </row>
    <row r="164" spans="1:5" ht="21">
      <c r="A164" s="199">
        <v>116</v>
      </c>
      <c r="B164" s="194" t="s">
        <v>249</v>
      </c>
      <c r="C164" s="195" t="s">
        <v>319</v>
      </c>
      <c r="D164" s="195">
        <v>639128.7</v>
      </c>
      <c r="E164" s="195" t="s">
        <v>58</v>
      </c>
    </row>
    <row r="165" spans="1:5" ht="21">
      <c r="A165" s="199">
        <v>116</v>
      </c>
      <c r="B165" s="194" t="s">
        <v>250</v>
      </c>
      <c r="C165" s="195" t="s">
        <v>319</v>
      </c>
      <c r="D165" s="195">
        <v>41250.7</v>
      </c>
      <c r="E165" s="195" t="s">
        <v>58</v>
      </c>
    </row>
    <row r="166" spans="1:5" ht="21">
      <c r="A166" s="199">
        <v>116</v>
      </c>
      <c r="B166" s="194" t="s">
        <v>251</v>
      </c>
      <c r="C166" s="195" t="s">
        <v>319</v>
      </c>
      <c r="D166" s="195">
        <v>1823058.47</v>
      </c>
      <c r="E166" s="195" t="s">
        <v>58</v>
      </c>
    </row>
    <row r="167" spans="1:5" ht="21">
      <c r="A167" s="199">
        <v>116</v>
      </c>
      <c r="B167" s="194" t="s">
        <v>252</v>
      </c>
      <c r="C167" s="195" t="s">
        <v>319</v>
      </c>
      <c r="D167" s="195">
        <v>212298</v>
      </c>
      <c r="E167" s="195" t="s">
        <v>58</v>
      </c>
    </row>
    <row r="168" spans="1:5" ht="21">
      <c r="A168" s="199">
        <v>116</v>
      </c>
      <c r="B168" s="194" t="s">
        <v>253</v>
      </c>
      <c r="C168" s="195" t="s">
        <v>319</v>
      </c>
      <c r="D168" s="195">
        <v>5724232.33</v>
      </c>
      <c r="E168" s="195" t="s">
        <v>58</v>
      </c>
    </row>
    <row r="169" spans="1:5" ht="21">
      <c r="A169" s="199">
        <v>116</v>
      </c>
      <c r="B169" s="194" t="s">
        <v>254</v>
      </c>
      <c r="C169" s="195" t="s">
        <v>319</v>
      </c>
      <c r="D169" s="195">
        <v>174317.85</v>
      </c>
      <c r="E169" s="195" t="s">
        <v>58</v>
      </c>
    </row>
    <row r="170" spans="1:5" ht="21">
      <c r="A170" s="199">
        <v>116</v>
      </c>
      <c r="B170" s="194" t="s">
        <v>255</v>
      </c>
      <c r="C170" s="195" t="s">
        <v>319</v>
      </c>
      <c r="D170" s="195">
        <v>1215232.48</v>
      </c>
      <c r="E170" s="195" t="s">
        <v>58</v>
      </c>
    </row>
    <row r="171" spans="1:5" ht="21">
      <c r="A171" s="199">
        <v>116</v>
      </c>
      <c r="B171" s="194" t="s">
        <v>256</v>
      </c>
      <c r="C171" s="195" t="s">
        <v>319</v>
      </c>
      <c r="D171" s="195">
        <v>419280.3</v>
      </c>
      <c r="E171" s="195" t="s">
        <v>58</v>
      </c>
    </row>
    <row r="172" spans="1:5" ht="21">
      <c r="A172" s="199">
        <v>116</v>
      </c>
      <c r="B172" s="194" t="s">
        <v>257</v>
      </c>
      <c r="C172" s="195" t="s">
        <v>319</v>
      </c>
      <c r="D172" s="195">
        <v>549050.5</v>
      </c>
      <c r="E172" s="195" t="s">
        <v>58</v>
      </c>
    </row>
    <row r="173" spans="1:5" ht="21">
      <c r="A173" s="199">
        <v>116</v>
      </c>
      <c r="B173" s="194" t="s">
        <v>258</v>
      </c>
      <c r="C173" s="195" t="s">
        <v>319</v>
      </c>
      <c r="D173" s="195">
        <v>2123773.4</v>
      </c>
      <c r="E173" s="195" t="s">
        <v>58</v>
      </c>
    </row>
    <row r="174" spans="1:5" ht="21">
      <c r="A174" s="199">
        <v>116</v>
      </c>
      <c r="B174" s="194" t="s">
        <v>260</v>
      </c>
      <c r="C174" s="195" t="s">
        <v>319</v>
      </c>
      <c r="D174" s="195">
        <v>2519430.92</v>
      </c>
      <c r="E174" s="195" t="s">
        <v>58</v>
      </c>
    </row>
    <row r="175" spans="1:5" ht="21">
      <c r="A175" s="199">
        <v>116</v>
      </c>
      <c r="B175" s="194" t="s">
        <v>261</v>
      </c>
      <c r="C175" s="195" t="s">
        <v>319</v>
      </c>
      <c r="D175" s="195">
        <v>303205.33</v>
      </c>
      <c r="E175" s="195" t="s">
        <v>58</v>
      </c>
    </row>
    <row r="176" spans="1:5" ht="21">
      <c r="A176" s="199">
        <v>116</v>
      </c>
      <c r="B176" s="194" t="s">
        <v>262</v>
      </c>
      <c r="C176" s="195" t="s">
        <v>319</v>
      </c>
      <c r="D176" s="195">
        <v>2044569.42</v>
      </c>
      <c r="E176" s="195" t="s">
        <v>58</v>
      </c>
    </row>
    <row r="177" spans="1:5" ht="21">
      <c r="A177" s="199">
        <v>116</v>
      </c>
      <c r="B177" s="194" t="s">
        <v>263</v>
      </c>
      <c r="C177" s="195" t="s">
        <v>319</v>
      </c>
      <c r="D177" s="195">
        <v>660022</v>
      </c>
      <c r="E177" s="195" t="s">
        <v>58</v>
      </c>
    </row>
    <row r="178" spans="1:5" ht="21">
      <c r="A178" s="199">
        <v>116</v>
      </c>
      <c r="B178" s="194" t="s">
        <v>264</v>
      </c>
      <c r="C178" s="195" t="s">
        <v>319</v>
      </c>
      <c r="D178" s="195">
        <v>1090728.81</v>
      </c>
      <c r="E178" s="195" t="s">
        <v>58</v>
      </c>
    </row>
    <row r="179" spans="1:5" ht="21">
      <c r="A179" s="199">
        <v>116</v>
      </c>
      <c r="B179" s="194" t="s">
        <v>265</v>
      </c>
      <c r="C179" s="195" t="s">
        <v>319</v>
      </c>
      <c r="D179" s="195">
        <v>3007591.4</v>
      </c>
      <c r="E179" s="195" t="s">
        <v>58</v>
      </c>
    </row>
    <row r="180" spans="1:5" ht="21">
      <c r="A180" s="199">
        <v>116</v>
      </c>
      <c r="B180" s="194" t="s">
        <v>266</v>
      </c>
      <c r="C180" s="195" t="s">
        <v>319</v>
      </c>
      <c r="D180" s="195">
        <v>210413</v>
      </c>
      <c r="E180" s="195" t="s">
        <v>58</v>
      </c>
    </row>
    <row r="181" spans="1:5" ht="21">
      <c r="A181" s="199">
        <v>116</v>
      </c>
      <c r="B181" s="194" t="s">
        <v>267</v>
      </c>
      <c r="C181" s="195" t="s">
        <v>319</v>
      </c>
      <c r="D181" s="195">
        <v>73700</v>
      </c>
      <c r="E181" s="195" t="s">
        <v>58</v>
      </c>
    </row>
    <row r="182" spans="1:5" ht="21">
      <c r="A182" s="199">
        <v>116</v>
      </c>
      <c r="B182" s="194" t="s">
        <v>268</v>
      </c>
      <c r="C182" s="195" t="s">
        <v>319</v>
      </c>
      <c r="D182" s="195">
        <v>1243090.3</v>
      </c>
      <c r="E182" s="195" t="s">
        <v>58</v>
      </c>
    </row>
    <row r="183" spans="1:5" ht="21">
      <c r="A183" s="199">
        <v>116</v>
      </c>
      <c r="B183" s="194" t="s">
        <v>269</v>
      </c>
      <c r="C183" s="195" t="s">
        <v>319</v>
      </c>
      <c r="D183" s="195">
        <v>420668.6</v>
      </c>
      <c r="E183" s="195" t="s">
        <v>58</v>
      </c>
    </row>
    <row r="184" spans="1:5" ht="21">
      <c r="A184" s="199">
        <v>116</v>
      </c>
      <c r="B184" s="194" t="s">
        <v>270</v>
      </c>
      <c r="C184" s="195" t="s">
        <v>319</v>
      </c>
      <c r="D184" s="195">
        <v>1183781.11</v>
      </c>
      <c r="E184" s="195" t="s">
        <v>58</v>
      </c>
    </row>
    <row r="185" spans="1:5" ht="21">
      <c r="A185" s="199">
        <v>116</v>
      </c>
      <c r="B185" s="194" t="s">
        <v>272</v>
      </c>
      <c r="C185" s="195" t="s">
        <v>319</v>
      </c>
      <c r="D185" s="195">
        <v>1796982.1</v>
      </c>
      <c r="E185" s="195" t="s">
        <v>58</v>
      </c>
    </row>
    <row r="186" spans="1:5" ht="21">
      <c r="A186" s="199">
        <v>116</v>
      </c>
      <c r="B186" s="194" t="s">
        <v>273</v>
      </c>
      <c r="C186" s="195" t="s">
        <v>319</v>
      </c>
      <c r="D186" s="195">
        <v>3465150.3</v>
      </c>
      <c r="E186" s="195" t="s">
        <v>58</v>
      </c>
    </row>
    <row r="187" spans="1:5" ht="21">
      <c r="A187" s="199">
        <v>116</v>
      </c>
      <c r="B187" s="194" t="s">
        <v>274</v>
      </c>
      <c r="C187" s="195" t="s">
        <v>319</v>
      </c>
      <c r="D187" s="195">
        <v>1600420.4</v>
      </c>
      <c r="E187" s="195" t="s">
        <v>58</v>
      </c>
    </row>
    <row r="188" spans="1:5" ht="21">
      <c r="A188" s="199">
        <v>116</v>
      </c>
      <c r="B188" s="194" t="s">
        <v>275</v>
      </c>
      <c r="C188" s="195" t="s">
        <v>319</v>
      </c>
      <c r="D188" s="195">
        <v>3223779</v>
      </c>
      <c r="E188" s="195" t="s">
        <v>58</v>
      </c>
    </row>
    <row r="189" spans="1:5" ht="21">
      <c r="A189" s="199">
        <v>116</v>
      </c>
      <c r="B189" s="194" t="s">
        <v>276</v>
      </c>
      <c r="C189" s="195" t="s">
        <v>319</v>
      </c>
      <c r="D189" s="195">
        <v>481086.6</v>
      </c>
      <c r="E189" s="195" t="s">
        <v>58</v>
      </c>
    </row>
    <row r="190" spans="1:5" ht="21">
      <c r="A190" s="199">
        <v>116</v>
      </c>
      <c r="B190" s="194" t="s">
        <v>277</v>
      </c>
      <c r="C190" s="195" t="s">
        <v>319</v>
      </c>
      <c r="D190" s="195">
        <v>451866.2</v>
      </c>
      <c r="E190" s="195" t="s">
        <v>58</v>
      </c>
    </row>
    <row r="191" spans="1:5" ht="21">
      <c r="A191" s="199">
        <v>116</v>
      </c>
      <c r="B191" s="194" t="s">
        <v>278</v>
      </c>
      <c r="C191" s="195" t="s">
        <v>319</v>
      </c>
      <c r="D191" s="195">
        <v>246308.54</v>
      </c>
      <c r="E191" s="195" t="s">
        <v>58</v>
      </c>
    </row>
    <row r="192" spans="1:5" ht="21">
      <c r="A192" s="199">
        <v>116</v>
      </c>
      <c r="B192" s="194" t="s">
        <v>279</v>
      </c>
      <c r="C192" s="195" t="s">
        <v>319</v>
      </c>
      <c r="D192" s="195">
        <v>903605.32</v>
      </c>
      <c r="E192" s="195" t="s">
        <v>58</v>
      </c>
    </row>
    <row r="193" spans="1:5" ht="21">
      <c r="A193" s="199">
        <v>116</v>
      </c>
      <c r="B193" s="194" t="s">
        <v>280</v>
      </c>
      <c r="C193" s="195" t="s">
        <v>319</v>
      </c>
      <c r="D193" s="195">
        <v>250261.46</v>
      </c>
      <c r="E193" s="195" t="s">
        <v>58</v>
      </c>
    </row>
    <row r="194" spans="1:5" ht="21">
      <c r="A194" s="199">
        <v>116</v>
      </c>
      <c r="B194" s="194" t="s">
        <v>282</v>
      </c>
      <c r="C194" s="195" t="s">
        <v>319</v>
      </c>
      <c r="D194" s="195">
        <v>434545.63</v>
      </c>
      <c r="E194" s="195" t="s">
        <v>58</v>
      </c>
    </row>
    <row r="195" spans="1:5" ht="21">
      <c r="A195" s="199">
        <v>116</v>
      </c>
      <c r="B195" s="194" t="s">
        <v>283</v>
      </c>
      <c r="C195" s="195" t="s">
        <v>319</v>
      </c>
      <c r="D195" s="195">
        <v>461349.22</v>
      </c>
      <c r="E195" s="195" t="s">
        <v>58</v>
      </c>
    </row>
    <row r="196" spans="1:5" ht="21">
      <c r="A196" s="199">
        <v>116</v>
      </c>
      <c r="B196" s="194" t="s">
        <v>284</v>
      </c>
      <c r="C196" s="195" t="s">
        <v>319</v>
      </c>
      <c r="D196" s="195">
        <v>1412437.5</v>
      </c>
      <c r="E196" s="195" t="s">
        <v>58</v>
      </c>
    </row>
    <row r="197" spans="1:5" ht="21">
      <c r="A197" s="199">
        <v>116</v>
      </c>
      <c r="B197" s="194" t="s">
        <v>285</v>
      </c>
      <c r="C197" s="195" t="s">
        <v>319</v>
      </c>
      <c r="D197" s="195">
        <v>480588.85</v>
      </c>
      <c r="E197" s="195" t="s">
        <v>58</v>
      </c>
    </row>
    <row r="198" spans="1:5" ht="21">
      <c r="A198" s="199">
        <v>116</v>
      </c>
      <c r="B198" s="194" t="s">
        <v>286</v>
      </c>
      <c r="C198" s="195" t="s">
        <v>319</v>
      </c>
      <c r="D198" s="195">
        <v>355681.13</v>
      </c>
      <c r="E198" s="195" t="s">
        <v>58</v>
      </c>
    </row>
    <row r="199" spans="1:5" ht="21">
      <c r="A199" s="199">
        <v>116</v>
      </c>
      <c r="B199" s="194" t="s">
        <v>287</v>
      </c>
      <c r="C199" s="195" t="s">
        <v>319</v>
      </c>
      <c r="D199" s="195">
        <v>465646.46</v>
      </c>
      <c r="E199" s="195" t="s">
        <v>58</v>
      </c>
    </row>
    <row r="200" spans="1:5" ht="21">
      <c r="A200" s="199">
        <v>116</v>
      </c>
      <c r="B200" s="194" t="s">
        <v>288</v>
      </c>
      <c r="C200" s="195" t="s">
        <v>319</v>
      </c>
      <c r="D200" s="195">
        <v>3579586.91</v>
      </c>
      <c r="E200" s="195" t="s">
        <v>58</v>
      </c>
    </row>
    <row r="201" spans="1:5" ht="21">
      <c r="A201" s="199">
        <v>116</v>
      </c>
      <c r="B201" s="194" t="s">
        <v>289</v>
      </c>
      <c r="C201" s="195" t="s">
        <v>319</v>
      </c>
      <c r="D201" s="195">
        <v>300955.71</v>
      </c>
      <c r="E201" s="195" t="s">
        <v>58</v>
      </c>
    </row>
    <row r="202" spans="1:5" ht="21">
      <c r="A202" s="199">
        <v>116</v>
      </c>
      <c r="B202" s="194" t="s">
        <v>290</v>
      </c>
      <c r="C202" s="195" t="s">
        <v>319</v>
      </c>
      <c r="D202" s="195">
        <v>806336.35</v>
      </c>
      <c r="E202" s="195" t="s">
        <v>58</v>
      </c>
    </row>
    <row r="203" spans="1:5" ht="21">
      <c r="A203" s="199">
        <v>116</v>
      </c>
      <c r="B203" s="194" t="s">
        <v>292</v>
      </c>
      <c r="C203" s="195" t="s">
        <v>319</v>
      </c>
      <c r="D203" s="195">
        <v>4231877.38</v>
      </c>
      <c r="E203" s="195" t="s">
        <v>58</v>
      </c>
    </row>
    <row r="204" spans="1:5" ht="21">
      <c r="A204" s="199">
        <v>116</v>
      </c>
      <c r="B204" s="194" t="s">
        <v>293</v>
      </c>
      <c r="C204" s="195" t="s">
        <v>319</v>
      </c>
      <c r="D204" s="195">
        <v>3378810</v>
      </c>
      <c r="E204" s="195" t="s">
        <v>58</v>
      </c>
    </row>
    <row r="205" spans="1:5" ht="21">
      <c r="A205" s="199">
        <v>116</v>
      </c>
      <c r="B205" s="194" t="s">
        <v>294</v>
      </c>
      <c r="C205" s="195" t="s">
        <v>319</v>
      </c>
      <c r="D205" s="195">
        <v>1590007.47</v>
      </c>
      <c r="E205" s="195" t="s">
        <v>58</v>
      </c>
    </row>
    <row r="206" spans="1:5" ht="21">
      <c r="A206" s="199">
        <v>116</v>
      </c>
      <c r="B206" s="194" t="s">
        <v>295</v>
      </c>
      <c r="C206" s="195" t="s">
        <v>319</v>
      </c>
      <c r="D206" s="195">
        <v>4148020.85</v>
      </c>
      <c r="E206" s="195" t="s">
        <v>58</v>
      </c>
    </row>
    <row r="207" spans="1:5" ht="21">
      <c r="A207" s="199">
        <v>116</v>
      </c>
      <c r="B207" s="194" t="s">
        <v>296</v>
      </c>
      <c r="C207" s="195" t="s">
        <v>319</v>
      </c>
      <c r="D207" s="195">
        <v>926757.29</v>
      </c>
      <c r="E207" s="195" t="s">
        <v>58</v>
      </c>
    </row>
    <row r="208" spans="1:5" ht="21">
      <c r="A208" s="199">
        <v>116</v>
      </c>
      <c r="B208" s="194" t="s">
        <v>297</v>
      </c>
      <c r="C208" s="195" t="s">
        <v>319</v>
      </c>
      <c r="D208" s="195">
        <v>4792639.59</v>
      </c>
      <c r="E208" s="195" t="s">
        <v>58</v>
      </c>
    </row>
    <row r="209" spans="1:5" ht="21">
      <c r="A209" s="199">
        <v>116</v>
      </c>
      <c r="B209" s="194" t="s">
        <v>298</v>
      </c>
      <c r="C209" s="195" t="s">
        <v>319</v>
      </c>
      <c r="D209" s="195">
        <v>1272524.47</v>
      </c>
      <c r="E209" s="195" t="s">
        <v>58</v>
      </c>
    </row>
    <row r="210" spans="1:5" ht="21">
      <c r="A210" s="199">
        <v>116</v>
      </c>
      <c r="B210" s="194" t="s">
        <v>299</v>
      </c>
      <c r="C210" s="195" t="s">
        <v>319</v>
      </c>
      <c r="D210" s="195">
        <v>2079102.49</v>
      </c>
      <c r="E210" s="195" t="s">
        <v>58</v>
      </c>
    </row>
    <row r="211" spans="1:5" ht="21">
      <c r="A211" s="199">
        <v>116</v>
      </c>
      <c r="B211" s="194" t="s">
        <v>300</v>
      </c>
      <c r="C211" s="195" t="s">
        <v>319</v>
      </c>
      <c r="D211" s="195">
        <v>262848.95</v>
      </c>
      <c r="E211" s="195" t="s">
        <v>58</v>
      </c>
    </row>
    <row r="212" spans="1:5" ht="21">
      <c r="A212" s="199">
        <v>116</v>
      </c>
      <c r="B212" s="194" t="s">
        <v>301</v>
      </c>
      <c r="C212" s="195" t="s">
        <v>319</v>
      </c>
      <c r="D212" s="195">
        <v>192725.95</v>
      </c>
      <c r="E212" s="195" t="s">
        <v>58</v>
      </c>
    </row>
    <row r="213" spans="1:5" ht="21">
      <c r="A213" s="199">
        <v>116</v>
      </c>
      <c r="B213" s="194" t="s">
        <v>302</v>
      </c>
      <c r="C213" s="195" t="s">
        <v>319</v>
      </c>
      <c r="D213" s="195"/>
      <c r="E213" s="195" t="s">
        <v>58</v>
      </c>
    </row>
    <row r="214" spans="1:5" ht="21">
      <c r="A214" s="199">
        <v>116</v>
      </c>
      <c r="B214" s="194" t="s">
        <v>304</v>
      </c>
      <c r="C214" s="195" t="s">
        <v>319</v>
      </c>
      <c r="D214" s="195">
        <v>23662782.7</v>
      </c>
      <c r="E214" s="195" t="s">
        <v>58</v>
      </c>
    </row>
    <row r="215" spans="1:5" ht="21">
      <c r="A215" s="199">
        <v>116</v>
      </c>
      <c r="B215" s="194" t="s">
        <v>305</v>
      </c>
      <c r="C215" s="195" t="s">
        <v>319</v>
      </c>
      <c r="D215" s="195">
        <v>2589274.3</v>
      </c>
      <c r="E215" s="195" t="s">
        <v>58</v>
      </c>
    </row>
    <row r="216" spans="1:5" ht="21">
      <c r="A216" s="199">
        <v>116</v>
      </c>
      <c r="B216" s="194" t="s">
        <v>306</v>
      </c>
      <c r="C216" s="195" t="s">
        <v>319</v>
      </c>
      <c r="D216" s="195">
        <v>5654126.74</v>
      </c>
      <c r="E216" s="195" t="s">
        <v>58</v>
      </c>
    </row>
    <row r="217" spans="1:5" ht="21">
      <c r="A217" s="199">
        <v>116</v>
      </c>
      <c r="B217" s="194" t="s">
        <v>307</v>
      </c>
      <c r="C217" s="195" t="s">
        <v>319</v>
      </c>
      <c r="D217" s="195">
        <v>3764219.12</v>
      </c>
      <c r="E217" s="195" t="s">
        <v>58</v>
      </c>
    </row>
    <row r="218" spans="1:5" ht="21">
      <c r="A218" s="199">
        <v>116</v>
      </c>
      <c r="B218" s="194" t="s">
        <v>308</v>
      </c>
      <c r="C218" s="195" t="s">
        <v>319</v>
      </c>
      <c r="D218" s="195">
        <v>3035575.22</v>
      </c>
      <c r="E218" s="195" t="s">
        <v>58</v>
      </c>
    </row>
    <row r="219" spans="1:5" ht="21">
      <c r="A219" s="199">
        <v>116</v>
      </c>
      <c r="B219" s="194" t="s">
        <v>309</v>
      </c>
      <c r="C219" s="195" t="s">
        <v>319</v>
      </c>
      <c r="D219" s="195">
        <v>6248216.51</v>
      </c>
      <c r="E219" s="195" t="s">
        <v>58</v>
      </c>
    </row>
    <row r="220" spans="1:5" ht="21">
      <c r="A220" s="199">
        <v>116</v>
      </c>
      <c r="B220" s="194" t="s">
        <v>310</v>
      </c>
      <c r="C220" s="195" t="s">
        <v>319</v>
      </c>
      <c r="D220" s="195">
        <v>845269.5</v>
      </c>
      <c r="E220" s="195" t="s">
        <v>58</v>
      </c>
    </row>
    <row r="221" spans="1:5" ht="21">
      <c r="A221" s="199">
        <v>116</v>
      </c>
      <c r="B221" s="194" t="s">
        <v>311</v>
      </c>
      <c r="C221" s="195" t="s">
        <v>319</v>
      </c>
      <c r="D221" s="195">
        <v>8344326.88</v>
      </c>
      <c r="E221" s="195" t="s">
        <v>58</v>
      </c>
    </row>
    <row r="222" spans="1:5" ht="21">
      <c r="A222" s="199">
        <v>116</v>
      </c>
      <c r="B222" s="194" t="s">
        <v>313</v>
      </c>
      <c r="C222" s="195" t="s">
        <v>319</v>
      </c>
      <c r="D222" s="195">
        <v>391876.66</v>
      </c>
      <c r="E222" s="195" t="s">
        <v>58</v>
      </c>
    </row>
    <row r="223" spans="1:5" ht="21">
      <c r="A223" s="199">
        <v>116</v>
      </c>
      <c r="B223" s="194" t="s">
        <v>314</v>
      </c>
      <c r="C223" s="195" t="s">
        <v>319</v>
      </c>
      <c r="D223" s="195">
        <v>5857699.76</v>
      </c>
      <c r="E223" s="195" t="s">
        <v>58</v>
      </c>
    </row>
    <row r="224" spans="1:5" ht="21">
      <c r="A224" s="199">
        <v>116</v>
      </c>
      <c r="B224" s="194" t="s">
        <v>315</v>
      </c>
      <c r="C224" s="195" t="s">
        <v>319</v>
      </c>
      <c r="D224" s="195">
        <v>3774512.43</v>
      </c>
      <c r="E224" s="195" t="s">
        <v>58</v>
      </c>
    </row>
    <row r="225" spans="1:5" ht="21">
      <c r="A225" s="199">
        <v>116</v>
      </c>
      <c r="B225" s="194" t="s">
        <v>316</v>
      </c>
      <c r="C225" s="195" t="s">
        <v>319</v>
      </c>
      <c r="D225" s="195">
        <v>422549.94</v>
      </c>
      <c r="E225" s="195" t="s">
        <v>58</v>
      </c>
    </row>
    <row r="226" spans="1:5" ht="21">
      <c r="A226" s="199">
        <v>116</v>
      </c>
      <c r="B226" s="194" t="s">
        <v>317</v>
      </c>
      <c r="C226" s="195" t="s">
        <v>319</v>
      </c>
      <c r="D226" s="195">
        <v>866719.25</v>
      </c>
      <c r="E226" s="195" t="s">
        <v>58</v>
      </c>
    </row>
    <row r="227" spans="1:5" ht="21">
      <c r="A227" s="201">
        <v>116</v>
      </c>
      <c r="B227" s="202" t="s">
        <v>318</v>
      </c>
      <c r="C227" s="203" t="s">
        <v>319</v>
      </c>
      <c r="D227" s="203">
        <v>748777.4</v>
      </c>
      <c r="E227" s="203" t="s">
        <v>58</v>
      </c>
    </row>
    <row r="228" spans="1:5" s="207" customFormat="1" ht="21">
      <c r="A228" s="204"/>
      <c r="B228" s="205"/>
      <c r="C228" s="206"/>
      <c r="D228" s="206"/>
      <c r="E228" s="206"/>
    </row>
    <row r="229" spans="1:5" s="207" customFormat="1" ht="21">
      <c r="A229" s="204"/>
      <c r="B229" s="205"/>
      <c r="C229" s="206"/>
      <c r="D229" s="206"/>
      <c r="E229" s="206"/>
    </row>
    <row r="230" spans="1:5" s="207" customFormat="1" ht="21">
      <c r="A230" s="204"/>
      <c r="B230" s="205"/>
      <c r="C230" s="206"/>
      <c r="D230" s="206"/>
      <c r="E230" s="206"/>
    </row>
    <row r="231" spans="1:5" s="207" customFormat="1" ht="21">
      <c r="A231" s="204"/>
      <c r="B231" s="205"/>
      <c r="C231" s="206"/>
      <c r="D231" s="206"/>
      <c r="E231" s="206"/>
    </row>
    <row r="232" spans="1:5" s="207" customFormat="1" ht="21">
      <c r="A232" s="204"/>
      <c r="B232" s="205"/>
      <c r="C232" s="206"/>
      <c r="D232" s="206"/>
      <c r="E232" s="206"/>
    </row>
    <row r="233" spans="1:5" s="207" customFormat="1" ht="21">
      <c r="A233" s="204"/>
      <c r="B233" s="205"/>
      <c r="C233" s="206"/>
      <c r="D233" s="206"/>
      <c r="E233" s="206"/>
    </row>
    <row r="234" spans="1:5" s="207" customFormat="1" ht="21">
      <c r="A234" s="204"/>
      <c r="B234" s="205"/>
      <c r="C234" s="206"/>
      <c r="D234" s="206"/>
      <c r="E234" s="206"/>
    </row>
    <row r="235" spans="1:5" ht="21">
      <c r="A235" s="303"/>
      <c r="B235" s="304"/>
      <c r="C235" s="331" t="s">
        <v>173</v>
      </c>
      <c r="D235" s="331"/>
      <c r="E235" s="331"/>
    </row>
    <row r="236" spans="1:5" s="184" customFormat="1" ht="21">
      <c r="A236" s="185" t="s">
        <v>15</v>
      </c>
      <c r="B236" s="185" t="s">
        <v>11</v>
      </c>
      <c r="C236" s="209" t="s">
        <v>102</v>
      </c>
      <c r="D236" s="210" t="s">
        <v>174</v>
      </c>
      <c r="E236" s="209" t="s">
        <v>20</v>
      </c>
    </row>
    <row r="237" spans="1:5" ht="21">
      <c r="A237" s="305">
        <v>100</v>
      </c>
      <c r="B237" s="306" t="s">
        <v>377</v>
      </c>
      <c r="C237" s="307" t="s">
        <v>176</v>
      </c>
      <c r="D237" s="308">
        <f>D3</f>
        <v>16200</v>
      </c>
      <c r="E237" s="307" t="s">
        <v>177</v>
      </c>
    </row>
    <row r="238" spans="1:5" ht="21">
      <c r="A238" s="199">
        <v>101</v>
      </c>
      <c r="B238" s="299" t="s">
        <v>375</v>
      </c>
      <c r="C238" s="195" t="s">
        <v>179</v>
      </c>
      <c r="D238" s="196">
        <f aca="true" t="shared" si="0" ref="D238:D251">D4</f>
        <v>899273</v>
      </c>
      <c r="E238" s="195" t="s">
        <v>62</v>
      </c>
    </row>
    <row r="239" spans="1:5" ht="21">
      <c r="A239" s="199">
        <v>102</v>
      </c>
      <c r="B239" s="299" t="s">
        <v>375</v>
      </c>
      <c r="C239" s="195" t="s">
        <v>180</v>
      </c>
      <c r="D239" s="196">
        <f t="shared" si="0"/>
        <v>5743</v>
      </c>
      <c r="E239" s="195" t="s">
        <v>63</v>
      </c>
    </row>
    <row r="240" spans="1:5" ht="21">
      <c r="A240" s="199">
        <v>103</v>
      </c>
      <c r="B240" s="299" t="s">
        <v>376</v>
      </c>
      <c r="C240" s="195" t="s">
        <v>182</v>
      </c>
      <c r="D240" s="196">
        <f t="shared" si="0"/>
        <v>6526.005479452055</v>
      </c>
      <c r="E240" s="195" t="s">
        <v>164</v>
      </c>
    </row>
    <row r="241" spans="1:5" ht="21">
      <c r="A241" s="199">
        <v>104</v>
      </c>
      <c r="B241" s="299" t="s">
        <v>376</v>
      </c>
      <c r="C241" s="195" t="s">
        <v>183</v>
      </c>
      <c r="D241" s="196">
        <f t="shared" si="0"/>
        <v>172550</v>
      </c>
      <c r="E241" s="195" t="s">
        <v>184</v>
      </c>
    </row>
    <row r="242" spans="1:5" ht="21">
      <c r="A242" s="199">
        <v>105</v>
      </c>
      <c r="B242" s="300" t="s">
        <v>380</v>
      </c>
      <c r="C242" s="195" t="s">
        <v>186</v>
      </c>
      <c r="D242" s="196">
        <f t="shared" si="0"/>
        <v>1</v>
      </c>
      <c r="E242" s="195" t="s">
        <v>187</v>
      </c>
    </row>
    <row r="243" spans="1:5" ht="21">
      <c r="A243" s="199">
        <v>106</v>
      </c>
      <c r="B243" s="300" t="s">
        <v>384</v>
      </c>
      <c r="C243" s="195" t="s">
        <v>189</v>
      </c>
      <c r="D243" s="196">
        <f t="shared" si="0"/>
        <v>96</v>
      </c>
      <c r="E243" s="195" t="s">
        <v>63</v>
      </c>
    </row>
    <row r="244" spans="1:5" ht="21">
      <c r="A244" s="199">
        <v>107</v>
      </c>
      <c r="B244" s="300" t="s">
        <v>385</v>
      </c>
      <c r="C244" s="195" t="s">
        <v>191</v>
      </c>
      <c r="D244" s="196">
        <f t="shared" si="0"/>
        <v>13386</v>
      </c>
      <c r="E244" s="195" t="s">
        <v>64</v>
      </c>
    </row>
    <row r="245" spans="1:5" ht="21">
      <c r="A245" s="199">
        <v>108</v>
      </c>
      <c r="B245" s="300" t="s">
        <v>381</v>
      </c>
      <c r="C245" s="195" t="s">
        <v>193</v>
      </c>
      <c r="D245" s="196">
        <f t="shared" si="0"/>
        <v>76198</v>
      </c>
      <c r="E245" s="195" t="s">
        <v>158</v>
      </c>
    </row>
    <row r="246" spans="1:5" ht="21">
      <c r="A246" s="199">
        <v>109</v>
      </c>
      <c r="B246" s="300" t="s">
        <v>378</v>
      </c>
      <c r="C246" s="195" t="s">
        <v>195</v>
      </c>
      <c r="D246" s="196">
        <f t="shared" si="0"/>
        <v>6700</v>
      </c>
      <c r="E246" s="195" t="s">
        <v>169</v>
      </c>
    </row>
    <row r="247" spans="1:5" ht="21">
      <c r="A247" s="199">
        <v>110</v>
      </c>
      <c r="B247" s="300" t="s">
        <v>379</v>
      </c>
      <c r="C247" s="195" t="s">
        <v>197</v>
      </c>
      <c r="D247" s="196">
        <f t="shared" si="0"/>
        <v>1</v>
      </c>
      <c r="E247" s="195" t="s">
        <v>187</v>
      </c>
    </row>
    <row r="248" spans="1:5" ht="21">
      <c r="A248" s="199">
        <v>111</v>
      </c>
      <c r="B248" s="300" t="s">
        <v>383</v>
      </c>
      <c r="C248" s="195" t="s">
        <v>199</v>
      </c>
      <c r="D248" s="195">
        <f t="shared" si="0"/>
        <v>482597391.11</v>
      </c>
      <c r="E248" s="195" t="s">
        <v>58</v>
      </c>
    </row>
    <row r="249" spans="1:5" ht="21">
      <c r="A249" s="199">
        <v>112</v>
      </c>
      <c r="B249" s="300" t="s">
        <v>382</v>
      </c>
      <c r="C249" s="195" t="s">
        <v>201</v>
      </c>
      <c r="D249" s="195">
        <f t="shared" si="0"/>
        <v>150107106.57</v>
      </c>
      <c r="E249" s="195" t="s">
        <v>59</v>
      </c>
    </row>
    <row r="250" spans="1:5" ht="21">
      <c r="A250" s="199">
        <v>113</v>
      </c>
      <c r="B250" s="300" t="s">
        <v>386</v>
      </c>
      <c r="C250" s="195" t="s">
        <v>203</v>
      </c>
      <c r="D250" s="195">
        <f t="shared" si="0"/>
        <v>195136499601.82</v>
      </c>
      <c r="E250" s="195" t="s">
        <v>61</v>
      </c>
    </row>
    <row r="251" spans="1:5" ht="21">
      <c r="A251" s="199">
        <v>114</v>
      </c>
      <c r="B251" s="300" t="s">
        <v>387</v>
      </c>
      <c r="C251" s="195" t="s">
        <v>203</v>
      </c>
      <c r="D251" s="195">
        <f t="shared" si="0"/>
        <v>184125782846.49</v>
      </c>
      <c r="E251" s="195" t="s">
        <v>60</v>
      </c>
    </row>
    <row r="252" spans="1:5" ht="21">
      <c r="A252" s="199">
        <v>115</v>
      </c>
      <c r="B252" s="300" t="s">
        <v>388</v>
      </c>
      <c r="C252" s="195" t="s">
        <v>210</v>
      </c>
      <c r="D252" s="195">
        <v>880984259503.1199</v>
      </c>
      <c r="E252" s="195" t="s">
        <v>60</v>
      </c>
    </row>
    <row r="253" spans="1:5" ht="21">
      <c r="A253" s="199">
        <v>116</v>
      </c>
      <c r="B253" s="300" t="s">
        <v>388</v>
      </c>
      <c r="C253" s="195" t="s">
        <v>319</v>
      </c>
      <c r="D253" s="195">
        <v>858104191.29</v>
      </c>
      <c r="E253" s="195" t="s">
        <v>58</v>
      </c>
    </row>
    <row r="254" spans="1:5" ht="21">
      <c r="A254" s="199">
        <v>117</v>
      </c>
      <c r="B254" s="300" t="s">
        <v>375</v>
      </c>
      <c r="C254" s="195" t="s">
        <v>205</v>
      </c>
      <c r="D254" s="195">
        <f>D18</f>
        <v>14000000</v>
      </c>
      <c r="E254" s="195" t="s">
        <v>206</v>
      </c>
    </row>
    <row r="255" spans="1:5" ht="21">
      <c r="A255" s="201">
        <v>118</v>
      </c>
      <c r="B255" s="301" t="s">
        <v>378</v>
      </c>
      <c r="C255" s="203" t="s">
        <v>207</v>
      </c>
      <c r="D255" s="302">
        <f>D19</f>
        <v>1</v>
      </c>
      <c r="E255" s="203" t="s">
        <v>208</v>
      </c>
    </row>
    <row r="256" spans="3:5" ht="21">
      <c r="C256" s="211"/>
      <c r="D256" s="212"/>
      <c r="E256" s="211"/>
    </row>
    <row r="257" spans="3:5" ht="21">
      <c r="C257" s="332" t="s">
        <v>320</v>
      </c>
      <c r="D257" s="332"/>
      <c r="E257" s="332"/>
    </row>
    <row r="258" spans="3:5" ht="21">
      <c r="C258" s="209" t="s">
        <v>102</v>
      </c>
      <c r="D258" s="210" t="s">
        <v>174</v>
      </c>
      <c r="E258" s="209" t="s">
        <v>20</v>
      </c>
    </row>
    <row r="259" spans="3:5" ht="21">
      <c r="C259" s="213" t="s">
        <v>210</v>
      </c>
      <c r="D259" s="214">
        <f>D252</f>
        <v>880984259503.1199</v>
      </c>
      <c r="E259" s="213" t="s">
        <v>60</v>
      </c>
    </row>
    <row r="260" spans="3:5" ht="21">
      <c r="C260" s="215" t="s">
        <v>319</v>
      </c>
      <c r="D260" s="216">
        <f>D253</f>
        <v>858104191.29</v>
      </c>
      <c r="E260" s="215" t="s">
        <v>58</v>
      </c>
    </row>
    <row r="262" spans="3:5" ht="21">
      <c r="C262" s="332" t="s">
        <v>321</v>
      </c>
      <c r="D262" s="332"/>
      <c r="E262" s="332"/>
    </row>
    <row r="263" spans="3:5" ht="21">
      <c r="C263" s="209" t="s">
        <v>102</v>
      </c>
      <c r="D263" s="210" t="s">
        <v>174</v>
      </c>
      <c r="E263" s="209" t="s">
        <v>20</v>
      </c>
    </row>
    <row r="264" spans="3:5" ht="21">
      <c r="C264" s="213" t="s">
        <v>210</v>
      </c>
      <c r="D264" s="214">
        <f>D259</f>
        <v>880984259503.1199</v>
      </c>
      <c r="E264" s="213" t="s">
        <v>60</v>
      </c>
    </row>
    <row r="265" spans="3:5" ht="21">
      <c r="C265" s="215" t="s">
        <v>319</v>
      </c>
      <c r="D265" s="216">
        <f>D260</f>
        <v>858104191.29</v>
      </c>
      <c r="E265" s="215" t="s">
        <v>58</v>
      </c>
    </row>
    <row r="267" spans="3:5" ht="21">
      <c r="C267" s="332" t="s">
        <v>322</v>
      </c>
      <c r="D267" s="332"/>
      <c r="E267" s="332"/>
    </row>
    <row r="268" spans="3:5" ht="21">
      <c r="C268" s="209" t="s">
        <v>102</v>
      </c>
      <c r="D268" s="210" t="s">
        <v>174</v>
      </c>
      <c r="E268" s="209" t="s">
        <v>20</v>
      </c>
    </row>
    <row r="269" spans="3:5" ht="21">
      <c r="C269" s="217" t="s">
        <v>210</v>
      </c>
      <c r="D269" s="218">
        <f>D264</f>
        <v>880984259503.1199</v>
      </c>
      <c r="E269" s="217" t="s">
        <v>60</v>
      </c>
    </row>
    <row r="272" spans="2:5" ht="21">
      <c r="B272" s="211" t="s">
        <v>161</v>
      </c>
      <c r="C272" s="211" t="s">
        <v>323</v>
      </c>
      <c r="D272" s="211"/>
      <c r="E272" s="219">
        <f>189694+235916+473663</f>
        <v>899273</v>
      </c>
    </row>
    <row r="273" spans="2:5" ht="21">
      <c r="B273" s="211" t="s">
        <v>168</v>
      </c>
      <c r="C273" s="211" t="s">
        <v>324</v>
      </c>
      <c r="D273" s="211"/>
      <c r="E273" s="219">
        <f>4782+961</f>
        <v>5743</v>
      </c>
    </row>
    <row r="274" spans="2:5" ht="21">
      <c r="B274" s="211" t="s">
        <v>163</v>
      </c>
      <c r="C274" s="211" t="s">
        <v>325</v>
      </c>
      <c r="D274" s="211"/>
      <c r="E274" s="211"/>
    </row>
    <row r="275" spans="2:5" ht="21">
      <c r="B275" s="211" t="s">
        <v>160</v>
      </c>
      <c r="C275" s="220" t="s">
        <v>326</v>
      </c>
      <c r="D275" s="220" t="s">
        <v>164</v>
      </c>
      <c r="E275" s="220" t="s">
        <v>327</v>
      </c>
    </row>
    <row r="276" spans="2:5" ht="21">
      <c r="B276" s="211" t="s">
        <v>328</v>
      </c>
      <c r="C276" s="221">
        <f>31+30+31+31+28+31+30+31</f>
        <v>243</v>
      </c>
      <c r="D276" s="221">
        <v>6524</v>
      </c>
      <c r="E276" s="221">
        <f>C276*D276</f>
        <v>1585332</v>
      </c>
    </row>
    <row r="277" spans="2:5" ht="21">
      <c r="B277" s="211" t="s">
        <v>329</v>
      </c>
      <c r="C277" s="221">
        <f>30+31+31+30</f>
        <v>122</v>
      </c>
      <c r="D277" s="221">
        <v>6530</v>
      </c>
      <c r="E277" s="221">
        <f>C277*D277</f>
        <v>796660</v>
      </c>
    </row>
    <row r="278" spans="2:5" ht="21.75" thickBot="1">
      <c r="B278" s="222" t="s">
        <v>4</v>
      </c>
      <c r="C278" s="223">
        <f>SUM(C276:C277)</f>
        <v>365</v>
      </c>
      <c r="D278" s="224"/>
      <c r="E278" s="225">
        <f>SUM(E276:E277)</f>
        <v>2381992</v>
      </c>
    </row>
    <row r="279" spans="2:5" ht="22.5" thickBot="1" thickTop="1">
      <c r="B279" s="211"/>
      <c r="C279" s="221"/>
      <c r="D279" s="221"/>
      <c r="E279" s="223">
        <f>E278/C278</f>
        <v>6526.005479452055</v>
      </c>
    </row>
    <row r="280" spans="2:5" ht="21.75" thickTop="1">
      <c r="B280" s="211" t="s">
        <v>166</v>
      </c>
      <c r="C280" s="211" t="s">
        <v>330</v>
      </c>
      <c r="D280" s="211"/>
      <c r="E280" s="219">
        <f>(35*50*40)+(21*20*40)+(35*30*40)+(7*200*20)+(7*150*15)</f>
        <v>172550</v>
      </c>
    </row>
    <row r="281" spans="2:5" ht="21">
      <c r="B281" s="211" t="s">
        <v>331</v>
      </c>
      <c r="C281" s="211" t="s">
        <v>332</v>
      </c>
      <c r="D281" s="211"/>
      <c r="E281" s="219">
        <f>6*180*15</f>
        <v>16200</v>
      </c>
    </row>
    <row r="282" spans="2:5" ht="21">
      <c r="B282" s="211" t="s">
        <v>333</v>
      </c>
      <c r="C282" s="211"/>
      <c r="D282" s="211"/>
      <c r="E282" s="211"/>
    </row>
  </sheetData>
  <sheetProtection/>
  <mergeCells count="5">
    <mergeCell ref="C1:E1"/>
    <mergeCell ref="C235:E235"/>
    <mergeCell ref="C257:E257"/>
    <mergeCell ref="C262:E262"/>
    <mergeCell ref="C267:E267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"/>
  <sheetViews>
    <sheetView zoomScale="60" zoomScaleNormal="60" zoomScalePageLayoutView="0" workbookViewId="0" topLeftCell="A1">
      <selection activeCell="A4" sqref="A4"/>
    </sheetView>
  </sheetViews>
  <sheetFormatPr defaultColWidth="10.28125" defaultRowHeight="12.75"/>
  <cols>
    <col min="1" max="1" width="34.7109375" style="58" customWidth="1"/>
    <col min="2" max="2" width="19.28125" style="60" bestFit="1" customWidth="1"/>
    <col min="3" max="3" width="17.421875" style="60" bestFit="1" customWidth="1"/>
    <col min="4" max="4" width="18.140625" style="60" bestFit="1" customWidth="1"/>
    <col min="5" max="5" width="17.421875" style="60" bestFit="1" customWidth="1"/>
    <col min="6" max="6" width="19.7109375" style="61" bestFit="1" customWidth="1"/>
    <col min="7" max="7" width="22.28125" style="62" bestFit="1" customWidth="1"/>
    <col min="8" max="8" width="15.8515625" style="63" bestFit="1" customWidth="1"/>
    <col min="9" max="9" width="15.57421875" style="61" bestFit="1" customWidth="1"/>
    <col min="10" max="10" width="17.7109375" style="60" bestFit="1" customWidth="1"/>
    <col min="11" max="11" width="19.00390625" style="60" bestFit="1" customWidth="1"/>
    <col min="12" max="12" width="15.8515625" style="60" bestFit="1" customWidth="1"/>
    <col min="13" max="13" width="16.8515625" style="61" bestFit="1" customWidth="1"/>
    <col min="14" max="14" width="17.8515625" style="62" bestFit="1" customWidth="1"/>
    <col min="15" max="15" width="21.8515625" style="63" bestFit="1" customWidth="1"/>
    <col min="16" max="16" width="18.8515625" style="61" customWidth="1"/>
    <col min="17" max="17" width="12.7109375" style="63" customWidth="1"/>
    <col min="18" max="18" width="13.7109375" style="58" bestFit="1" customWidth="1"/>
    <col min="19" max="19" width="14.57421875" style="58" bestFit="1" customWidth="1"/>
    <col min="20" max="20" width="17.28125" style="58" customWidth="1"/>
    <col min="21" max="16384" width="10.28125" style="58" customWidth="1"/>
  </cols>
  <sheetData>
    <row r="1" spans="1:25" ht="24">
      <c r="A1" s="335" t="s">
        <v>345</v>
      </c>
      <c r="B1" s="335"/>
      <c r="C1" s="335"/>
      <c r="D1" s="335"/>
      <c r="E1" s="335"/>
      <c r="F1" s="335"/>
      <c r="G1" s="335"/>
      <c r="H1" s="335"/>
      <c r="I1" s="335"/>
      <c r="J1" s="335" t="s">
        <v>345</v>
      </c>
      <c r="K1" s="335"/>
      <c r="L1" s="335"/>
      <c r="M1" s="335"/>
      <c r="N1" s="335"/>
      <c r="O1" s="335"/>
      <c r="P1" s="335"/>
      <c r="Q1" s="335"/>
      <c r="R1" s="68" t="s">
        <v>345</v>
      </c>
      <c r="S1" s="68"/>
      <c r="T1" s="68"/>
      <c r="U1" s="68"/>
      <c r="V1" s="68"/>
      <c r="W1" s="68"/>
      <c r="X1" s="68"/>
      <c r="Y1" s="68"/>
    </row>
    <row r="2" spans="1:20" ht="24">
      <c r="A2" s="339" t="s">
        <v>128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40"/>
      <c r="S2" s="340"/>
      <c r="T2" s="340"/>
    </row>
    <row r="3" spans="1:20" ht="24">
      <c r="A3" s="69"/>
      <c r="B3" s="336" t="s">
        <v>137</v>
      </c>
      <c r="C3" s="336"/>
      <c r="D3" s="336"/>
      <c r="E3" s="336"/>
      <c r="F3" s="336"/>
      <c r="G3" s="336"/>
      <c r="H3" s="336"/>
      <c r="I3" s="336"/>
      <c r="J3" s="336" t="s">
        <v>346</v>
      </c>
      <c r="K3" s="336"/>
      <c r="L3" s="336"/>
      <c r="M3" s="336"/>
      <c r="N3" s="336"/>
      <c r="O3" s="336"/>
      <c r="P3" s="336"/>
      <c r="Q3" s="336"/>
      <c r="R3" s="336"/>
      <c r="S3" s="336"/>
      <c r="T3" s="336"/>
    </row>
    <row r="4" spans="1:20" s="74" customFormat="1" ht="57.75" customHeight="1">
      <c r="A4" s="70" t="s">
        <v>32</v>
      </c>
      <c r="B4" s="71" t="s">
        <v>73</v>
      </c>
      <c r="C4" s="71" t="s">
        <v>74</v>
      </c>
      <c r="D4" s="71" t="s">
        <v>3</v>
      </c>
      <c r="E4" s="71" t="s">
        <v>16</v>
      </c>
      <c r="F4" s="71" t="s">
        <v>17</v>
      </c>
      <c r="G4" s="72" t="s">
        <v>23</v>
      </c>
      <c r="H4" s="73" t="s">
        <v>20</v>
      </c>
      <c r="I4" s="71" t="s">
        <v>34</v>
      </c>
      <c r="J4" s="71" t="s">
        <v>73</v>
      </c>
      <c r="K4" s="71" t="s">
        <v>74</v>
      </c>
      <c r="L4" s="71" t="s">
        <v>3</v>
      </c>
      <c r="M4" s="71" t="s">
        <v>16</v>
      </c>
      <c r="N4" s="71" t="s">
        <v>17</v>
      </c>
      <c r="O4" s="72" t="s">
        <v>23</v>
      </c>
      <c r="P4" s="73" t="s">
        <v>20</v>
      </c>
      <c r="Q4" s="71" t="s">
        <v>34</v>
      </c>
      <c r="R4" s="71" t="s">
        <v>75</v>
      </c>
      <c r="S4" s="73" t="s">
        <v>79</v>
      </c>
      <c r="T4" s="71" t="s">
        <v>77</v>
      </c>
    </row>
    <row r="5" spans="1:20" ht="24">
      <c r="A5" s="267"/>
      <c r="B5" s="76"/>
      <c r="C5" s="76"/>
      <c r="D5" s="76"/>
      <c r="E5" s="76"/>
      <c r="F5" s="268"/>
      <c r="G5" s="269"/>
      <c r="H5" s="270"/>
      <c r="I5" s="268"/>
      <c r="J5" s="76"/>
      <c r="K5" s="76"/>
      <c r="L5" s="76"/>
      <c r="M5" s="76"/>
      <c r="N5" s="268"/>
      <c r="O5" s="269"/>
      <c r="P5" s="270"/>
      <c r="Q5" s="268"/>
      <c r="R5" s="268"/>
      <c r="S5" s="270"/>
      <c r="T5" s="268"/>
    </row>
    <row r="6" spans="1:20" ht="24">
      <c r="A6" s="77" t="s">
        <v>65</v>
      </c>
      <c r="B6" s="39">
        <v>895043528.43</v>
      </c>
      <c r="C6" s="39">
        <v>565438159.5</v>
      </c>
      <c r="D6" s="39">
        <v>108595319.57</v>
      </c>
      <c r="E6" s="39">
        <v>176913246.05</v>
      </c>
      <c r="F6" s="40">
        <f>SUM(B6:E6)</f>
        <v>1745990253.5499997</v>
      </c>
      <c r="G6" s="158">
        <v>437122865600.62</v>
      </c>
      <c r="H6" s="9" t="s">
        <v>60</v>
      </c>
      <c r="I6" s="161">
        <f>F6/G6</f>
        <v>0.003994278018723538</v>
      </c>
      <c r="J6" s="10">
        <v>996469182.61</v>
      </c>
      <c r="K6" s="10">
        <v>2102734357.75</v>
      </c>
      <c r="L6" s="10">
        <v>48819370.36</v>
      </c>
      <c r="M6" s="10">
        <v>166842111.73</v>
      </c>
      <c r="N6" s="40">
        <f>SUM(J6:M6)</f>
        <v>3314865022.4500003</v>
      </c>
      <c r="O6" s="158">
        <v>880984259503.1199</v>
      </c>
      <c r="P6" s="9" t="s">
        <v>60</v>
      </c>
      <c r="Q6" s="161">
        <f>N6/O6</f>
        <v>0.0037626835970027465</v>
      </c>
      <c r="R6" s="279">
        <f aca="true" t="shared" si="0" ref="R6:S8">(N6-F6)*100/N6</f>
        <v>47.32846611475158</v>
      </c>
      <c r="S6" s="279">
        <f t="shared" si="0"/>
        <v>50.3824431724626</v>
      </c>
      <c r="T6" s="279">
        <f>(Q6-I6)*100/Q6</f>
        <v>-6.155033123307881</v>
      </c>
    </row>
    <row r="7" spans="1:20" ht="24">
      <c r="A7" s="287" t="s">
        <v>44</v>
      </c>
      <c r="B7" s="288">
        <v>639825169.22</v>
      </c>
      <c r="C7" s="288">
        <v>340223976.27</v>
      </c>
      <c r="D7" s="288">
        <v>63529254.88</v>
      </c>
      <c r="E7" s="288">
        <v>126650146.35</v>
      </c>
      <c r="F7" s="48">
        <f>SUM(B7:E7)</f>
        <v>1170228546.72</v>
      </c>
      <c r="G7" s="159">
        <v>15298717437.359993</v>
      </c>
      <c r="H7" s="273" t="s">
        <v>58</v>
      </c>
      <c r="I7" s="274">
        <f>F7/G7</f>
        <v>0.0764919380667991</v>
      </c>
      <c r="J7" s="289">
        <v>608083583</v>
      </c>
      <c r="K7" s="289">
        <v>1109527578.43</v>
      </c>
      <c r="L7" s="289">
        <v>26060209.94</v>
      </c>
      <c r="M7" s="289">
        <v>109829146.84</v>
      </c>
      <c r="N7" s="48">
        <f>SUM(J7:M7)</f>
        <v>1853500518.21</v>
      </c>
      <c r="O7" s="159">
        <v>858104191.29</v>
      </c>
      <c r="P7" s="273" t="s">
        <v>58</v>
      </c>
      <c r="Q7" s="274">
        <f>N7/O7</f>
        <v>2.15999471512149</v>
      </c>
      <c r="R7" s="266">
        <f t="shared" si="0"/>
        <v>36.863867302819166</v>
      </c>
      <c r="S7" s="266">
        <f t="shared" si="0"/>
        <v>-1682.8507997800614</v>
      </c>
      <c r="T7" s="266">
        <f>(Q7-I7)*100/Q7</f>
        <v>96.45869790646701</v>
      </c>
    </row>
    <row r="8" spans="1:20" s="81" customFormat="1" ht="24.75" thickBot="1">
      <c r="A8" s="78" t="s">
        <v>80</v>
      </c>
      <c r="B8" s="50">
        <f aca="true" t="shared" si="1" ref="B8:H8">SUM(B6:B7)</f>
        <v>1534868697.65</v>
      </c>
      <c r="C8" s="50">
        <f t="shared" si="1"/>
        <v>905662135.77</v>
      </c>
      <c r="D8" s="50">
        <f t="shared" si="1"/>
        <v>172124574.45</v>
      </c>
      <c r="E8" s="50">
        <f t="shared" si="1"/>
        <v>303563392.4</v>
      </c>
      <c r="F8" s="50">
        <f t="shared" si="1"/>
        <v>2916218800.2699995</v>
      </c>
      <c r="G8" s="79">
        <f t="shared" si="1"/>
        <v>452421583037.98</v>
      </c>
      <c r="H8" s="79">
        <f t="shared" si="1"/>
        <v>0</v>
      </c>
      <c r="I8" s="235">
        <f>F8/G8</f>
        <v>0.006445799470237007</v>
      </c>
      <c r="J8" s="50">
        <f aca="true" t="shared" si="2" ref="J8:P8">SUM(J6:J7)</f>
        <v>1604552765.6100001</v>
      </c>
      <c r="K8" s="50">
        <f t="shared" si="2"/>
        <v>3212261936.1800003</v>
      </c>
      <c r="L8" s="50">
        <f t="shared" si="2"/>
        <v>74879580.3</v>
      </c>
      <c r="M8" s="50">
        <f t="shared" si="2"/>
        <v>276671258.57</v>
      </c>
      <c r="N8" s="50">
        <f t="shared" si="2"/>
        <v>5168365540.66</v>
      </c>
      <c r="O8" s="79">
        <f t="shared" si="2"/>
        <v>881842363694.4099</v>
      </c>
      <c r="P8" s="79">
        <f t="shared" si="2"/>
        <v>0</v>
      </c>
      <c r="Q8" s="235">
        <f>N8/O8</f>
        <v>0.005860872366130762</v>
      </c>
      <c r="R8" s="80">
        <f t="shared" si="0"/>
        <v>43.575608626598836</v>
      </c>
      <c r="S8" s="80">
        <f t="shared" si="0"/>
        <v>48.69586655571921</v>
      </c>
      <c r="T8" s="80">
        <f>(Q8-I8)*100/Q8</f>
        <v>-9.980205463720123</v>
      </c>
    </row>
    <row r="9" spans="13:20" ht="24.75" thickTop="1">
      <c r="M9" s="60"/>
      <c r="N9" s="61"/>
      <c r="O9" s="62"/>
      <c r="P9" s="63"/>
      <c r="Q9" s="61"/>
      <c r="R9" s="61"/>
      <c r="S9" s="63"/>
      <c r="T9" s="61"/>
    </row>
  </sheetData>
  <sheetProtection/>
  <mergeCells count="7">
    <mergeCell ref="A1:I1"/>
    <mergeCell ref="J1:Q1"/>
    <mergeCell ref="R3:T3"/>
    <mergeCell ref="A2:Q2"/>
    <mergeCell ref="R2:T2"/>
    <mergeCell ref="J3:Q3"/>
    <mergeCell ref="B3:I3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"/>
  <sheetViews>
    <sheetView zoomScale="75" zoomScaleNormal="75" zoomScalePageLayoutView="0" workbookViewId="0" topLeftCell="A1">
      <selection activeCell="B10" sqref="B10"/>
    </sheetView>
  </sheetViews>
  <sheetFormatPr defaultColWidth="10.28125" defaultRowHeight="12.75"/>
  <cols>
    <col min="1" max="1" width="14.00390625" style="58" customWidth="1"/>
    <col min="2" max="2" width="19.8515625" style="60" customWidth="1"/>
    <col min="3" max="3" width="18.57421875" style="60" customWidth="1"/>
    <col min="4" max="5" width="18.421875" style="60" bestFit="1" customWidth="1"/>
    <col min="6" max="6" width="21.421875" style="61" bestFit="1" customWidth="1"/>
    <col min="7" max="7" width="21.57421875" style="62" bestFit="1" customWidth="1"/>
    <col min="8" max="8" width="10.28125" style="63" bestFit="1" customWidth="1"/>
    <col min="9" max="16384" width="10.28125" style="58" customWidth="1"/>
  </cols>
  <sheetData>
    <row r="1" spans="1:11" ht="24">
      <c r="A1" s="338" t="s">
        <v>129</v>
      </c>
      <c r="B1" s="339"/>
      <c r="C1" s="339"/>
      <c r="D1" s="339"/>
      <c r="E1" s="339"/>
      <c r="F1" s="339"/>
      <c r="G1" s="339"/>
      <c r="H1" s="339"/>
      <c r="I1" s="340"/>
      <c r="J1" s="340"/>
      <c r="K1" s="82"/>
    </row>
    <row r="2" spans="1:10" ht="24">
      <c r="A2" s="59" t="s">
        <v>81</v>
      </c>
      <c r="B2" s="58"/>
      <c r="I2" s="63"/>
      <c r="J2" s="61"/>
    </row>
    <row r="3" spans="2:17" ht="24">
      <c r="B3" s="59" t="s">
        <v>349</v>
      </c>
      <c r="I3" s="61"/>
      <c r="J3" s="63"/>
      <c r="L3" s="60"/>
      <c r="M3" s="61"/>
      <c r="N3" s="62"/>
      <c r="O3" s="63"/>
      <c r="P3" s="61"/>
      <c r="Q3" s="66"/>
    </row>
    <row r="4" spans="1:9" s="67" customFormat="1" ht="24">
      <c r="A4" s="67" t="s">
        <v>118</v>
      </c>
      <c r="B4" s="59"/>
      <c r="C4" s="60"/>
      <c r="E4" s="61"/>
      <c r="F4" s="61"/>
      <c r="G4" s="61"/>
      <c r="H4" s="62"/>
      <c r="I4" s="59"/>
    </row>
    <row r="5" spans="2:8" ht="24">
      <c r="B5" s="60" t="s">
        <v>350</v>
      </c>
      <c r="D5" s="58"/>
      <c r="E5" s="58"/>
      <c r="F5" s="58"/>
      <c r="G5" s="58"/>
      <c r="H5" s="58"/>
    </row>
    <row r="6" spans="1:8" ht="24">
      <c r="A6" s="58" t="s">
        <v>157</v>
      </c>
      <c r="D6" s="58"/>
      <c r="E6" s="58"/>
      <c r="F6" s="58"/>
      <c r="G6" s="58"/>
      <c r="H6" s="58"/>
    </row>
    <row r="7" ht="24">
      <c r="E7" s="83"/>
    </row>
    <row r="8" spans="1:5" ht="24">
      <c r="A8" s="65" t="s">
        <v>93</v>
      </c>
      <c r="B8" s="60" t="s">
        <v>433</v>
      </c>
      <c r="E8" s="83"/>
    </row>
    <row r="9" spans="2:5" ht="24">
      <c r="B9" s="60" t="s">
        <v>435</v>
      </c>
      <c r="E9" s="83"/>
    </row>
    <row r="10" ht="24">
      <c r="A10" s="58" t="s">
        <v>434</v>
      </c>
    </row>
  </sheetData>
  <sheetProtection/>
  <mergeCells count="2">
    <mergeCell ref="A1:H1"/>
    <mergeCell ref="I1:J1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8"/>
  <sheetViews>
    <sheetView zoomScale="75" zoomScaleNormal="75" zoomScalePageLayoutView="0" workbookViewId="0" topLeftCell="M1">
      <selection activeCell="V3" sqref="V3"/>
    </sheetView>
  </sheetViews>
  <sheetFormatPr defaultColWidth="2.421875" defaultRowHeight="12.75"/>
  <cols>
    <col min="1" max="1" width="30.28125" style="58" customWidth="1"/>
    <col min="2" max="2" width="19.140625" style="60" customWidth="1"/>
    <col min="3" max="3" width="20.421875" style="60" customWidth="1"/>
    <col min="4" max="4" width="20.140625" style="60" customWidth="1"/>
    <col min="5" max="5" width="20.421875" style="60" customWidth="1"/>
    <col min="6" max="6" width="21.28125" style="61" customWidth="1"/>
    <col min="7" max="7" width="27.00390625" style="62" bestFit="1" customWidth="1"/>
    <col min="8" max="8" width="16.00390625" style="63" bestFit="1" customWidth="1"/>
    <col min="9" max="9" width="15.421875" style="61" bestFit="1" customWidth="1"/>
    <col min="10" max="10" width="18.28125" style="60" customWidth="1"/>
    <col min="11" max="11" width="21.7109375" style="60" bestFit="1" customWidth="1"/>
    <col min="12" max="12" width="19.28125" style="60" customWidth="1"/>
    <col min="13" max="13" width="21.7109375" style="61" bestFit="1" customWidth="1"/>
    <col min="14" max="14" width="21.57421875" style="62" bestFit="1" customWidth="1"/>
    <col min="15" max="15" width="24.28125" style="63" customWidth="1"/>
    <col min="16" max="16" width="16.00390625" style="61" bestFit="1" customWidth="1"/>
    <col min="17" max="17" width="15.28125" style="63" customWidth="1"/>
    <col min="18" max="18" width="13.7109375" style="58" bestFit="1" customWidth="1"/>
    <col min="19" max="19" width="14.57421875" style="58" bestFit="1" customWidth="1"/>
    <col min="20" max="20" width="23.28125" style="58" customWidth="1"/>
    <col min="21" max="16384" width="2.421875" style="58" customWidth="1"/>
  </cols>
  <sheetData>
    <row r="1" spans="1:25" ht="24">
      <c r="A1" s="335" t="s">
        <v>345</v>
      </c>
      <c r="B1" s="335"/>
      <c r="C1" s="335"/>
      <c r="D1" s="335"/>
      <c r="E1" s="335"/>
      <c r="F1" s="335"/>
      <c r="G1" s="335"/>
      <c r="H1" s="335"/>
      <c r="I1" s="335"/>
      <c r="J1" s="335" t="s">
        <v>345</v>
      </c>
      <c r="K1" s="335"/>
      <c r="L1" s="335"/>
      <c r="M1" s="335"/>
      <c r="N1" s="335"/>
      <c r="O1" s="335"/>
      <c r="P1" s="335"/>
      <c r="Q1" s="335"/>
      <c r="R1" s="68" t="s">
        <v>345</v>
      </c>
      <c r="S1" s="68"/>
      <c r="T1" s="68"/>
      <c r="U1" s="68"/>
      <c r="V1" s="68"/>
      <c r="W1" s="68"/>
      <c r="X1" s="68"/>
      <c r="Y1" s="68"/>
    </row>
    <row r="2" spans="1:20" ht="24">
      <c r="A2" s="338" t="s">
        <v>130</v>
      </c>
      <c r="B2" s="342"/>
      <c r="C2" s="342"/>
      <c r="D2" s="342"/>
      <c r="E2" s="342"/>
      <c r="F2" s="342"/>
      <c r="G2" s="342"/>
      <c r="H2" s="342"/>
      <c r="I2" s="342"/>
      <c r="J2" s="341"/>
      <c r="K2" s="341"/>
      <c r="L2" s="341"/>
      <c r="M2" s="341"/>
      <c r="N2" s="341"/>
      <c r="O2" s="341"/>
      <c r="P2" s="341"/>
      <c r="Q2" s="341"/>
      <c r="R2" s="340"/>
      <c r="S2" s="340"/>
      <c r="T2" s="340"/>
    </row>
    <row r="3" spans="1:20" ht="24">
      <c r="A3" s="69"/>
      <c r="B3" s="336" t="s">
        <v>137</v>
      </c>
      <c r="C3" s="336"/>
      <c r="D3" s="336"/>
      <c r="E3" s="336"/>
      <c r="F3" s="336"/>
      <c r="G3" s="336"/>
      <c r="H3" s="336"/>
      <c r="I3" s="336"/>
      <c r="J3" s="336" t="s">
        <v>346</v>
      </c>
      <c r="K3" s="336"/>
      <c r="L3" s="336"/>
      <c r="M3" s="336"/>
      <c r="N3" s="336"/>
      <c r="O3" s="336"/>
      <c r="P3" s="336"/>
      <c r="Q3" s="336"/>
      <c r="R3" s="336"/>
      <c r="S3" s="336"/>
      <c r="T3" s="336"/>
    </row>
    <row r="4" spans="1:20" s="74" customFormat="1" ht="48">
      <c r="A4" s="70" t="s">
        <v>22</v>
      </c>
      <c r="B4" s="71" t="s">
        <v>73</v>
      </c>
      <c r="C4" s="71" t="s">
        <v>74</v>
      </c>
      <c r="D4" s="71" t="s">
        <v>3</v>
      </c>
      <c r="E4" s="71" t="s">
        <v>16</v>
      </c>
      <c r="F4" s="71" t="s">
        <v>17</v>
      </c>
      <c r="G4" s="72" t="s">
        <v>23</v>
      </c>
      <c r="H4" s="73" t="s">
        <v>20</v>
      </c>
      <c r="I4" s="71" t="s">
        <v>34</v>
      </c>
      <c r="J4" s="71" t="s">
        <v>73</v>
      </c>
      <c r="K4" s="71" t="s">
        <v>74</v>
      </c>
      <c r="L4" s="71" t="s">
        <v>3</v>
      </c>
      <c r="M4" s="71" t="s">
        <v>16</v>
      </c>
      <c r="N4" s="71" t="s">
        <v>17</v>
      </c>
      <c r="O4" s="72" t="s">
        <v>23</v>
      </c>
      <c r="P4" s="73" t="s">
        <v>20</v>
      </c>
      <c r="Q4" s="71" t="s">
        <v>34</v>
      </c>
      <c r="R4" s="71" t="s">
        <v>75</v>
      </c>
      <c r="S4" s="73" t="s">
        <v>79</v>
      </c>
      <c r="T4" s="71" t="s">
        <v>77</v>
      </c>
    </row>
    <row r="5" spans="1:20" ht="24">
      <c r="A5" s="282"/>
      <c r="B5" s="85"/>
      <c r="C5" s="85"/>
      <c r="D5" s="85"/>
      <c r="E5" s="85"/>
      <c r="F5" s="86"/>
      <c r="G5" s="87"/>
      <c r="H5" s="88"/>
      <c r="I5" s="86"/>
      <c r="J5" s="85"/>
      <c r="K5" s="85"/>
      <c r="L5" s="85"/>
      <c r="M5" s="85"/>
      <c r="N5" s="86"/>
      <c r="O5" s="87"/>
      <c r="P5" s="88"/>
      <c r="Q5" s="86"/>
      <c r="R5" s="86"/>
      <c r="S5" s="88"/>
      <c r="T5" s="86"/>
    </row>
    <row r="6" spans="1:20" ht="22.5" customHeight="1">
      <c r="A6" s="283" t="s">
        <v>82</v>
      </c>
      <c r="B6" s="284">
        <v>895043528.43</v>
      </c>
      <c r="C6" s="284">
        <v>565438159.5</v>
      </c>
      <c r="D6" s="284">
        <v>108595319.57</v>
      </c>
      <c r="E6" s="284">
        <v>176913246.05</v>
      </c>
      <c r="F6" s="277">
        <f>SUM(B6:E6)</f>
        <v>1745990253.5499997</v>
      </c>
      <c r="G6" s="285">
        <v>437122865600.62</v>
      </c>
      <c r="H6" s="244" t="s">
        <v>60</v>
      </c>
      <c r="I6" s="278">
        <f>F6/G6</f>
        <v>0.003994278018723538</v>
      </c>
      <c r="J6" s="286">
        <v>996469182.61</v>
      </c>
      <c r="K6" s="286">
        <v>2102734357.75</v>
      </c>
      <c r="L6" s="286">
        <v>48819370.36</v>
      </c>
      <c r="M6" s="286">
        <v>166842111.73</v>
      </c>
      <c r="N6" s="277">
        <f>SUM(J6:M6)</f>
        <v>3314865022.4500003</v>
      </c>
      <c r="O6" s="285">
        <v>880984259503.1199</v>
      </c>
      <c r="P6" s="244" t="s">
        <v>60</v>
      </c>
      <c r="Q6" s="278">
        <f>N6/O6</f>
        <v>0.0037626835970027465</v>
      </c>
      <c r="R6" s="76">
        <f aca="true" t="shared" si="0" ref="R6:S8">(N6-F6)*100/N6</f>
        <v>47.32846611475158</v>
      </c>
      <c r="S6" s="76">
        <f t="shared" si="0"/>
        <v>50.3824431724626</v>
      </c>
      <c r="T6" s="76">
        <f>(Q6-I6)*100/Q6</f>
        <v>-6.155033123307881</v>
      </c>
    </row>
    <row r="7" spans="1:20" ht="24">
      <c r="A7" s="287" t="s">
        <v>44</v>
      </c>
      <c r="B7" s="288">
        <v>639825169.22</v>
      </c>
      <c r="C7" s="288">
        <v>340223976.27</v>
      </c>
      <c r="D7" s="288">
        <v>63529254.88</v>
      </c>
      <c r="E7" s="288">
        <v>126650146.35</v>
      </c>
      <c r="F7" s="48">
        <f>SUM(B7:E7)</f>
        <v>1170228546.72</v>
      </c>
      <c r="G7" s="159">
        <v>15298717437.359993</v>
      </c>
      <c r="H7" s="273" t="s">
        <v>58</v>
      </c>
      <c r="I7" s="274">
        <f>F7/G7</f>
        <v>0.0764919380667991</v>
      </c>
      <c r="J7" s="289">
        <v>608083583</v>
      </c>
      <c r="K7" s="289">
        <v>1109527578.43</v>
      </c>
      <c r="L7" s="289">
        <v>26060209.94</v>
      </c>
      <c r="M7" s="289">
        <v>109829146.84</v>
      </c>
      <c r="N7" s="48">
        <f>SUM(J7:M7)</f>
        <v>1853500518.21</v>
      </c>
      <c r="O7" s="159">
        <v>858104191.29</v>
      </c>
      <c r="P7" s="273" t="s">
        <v>58</v>
      </c>
      <c r="Q7" s="274">
        <f>N7/O7</f>
        <v>2.15999471512149</v>
      </c>
      <c r="R7" s="266">
        <f t="shared" si="0"/>
        <v>36.863867302819166</v>
      </c>
      <c r="S7" s="266">
        <f t="shared" si="0"/>
        <v>-1682.8507997800614</v>
      </c>
      <c r="T7" s="266">
        <f>(Q7-I7)*100/Q7</f>
        <v>96.45869790646701</v>
      </c>
    </row>
    <row r="8" spans="1:20" s="81" customFormat="1" ht="24.75" thickBot="1">
      <c r="A8" s="78" t="s">
        <v>80</v>
      </c>
      <c r="B8" s="50">
        <f aca="true" t="shared" si="1" ref="B8:H8">SUM(B6:B7)</f>
        <v>1534868697.65</v>
      </c>
      <c r="C8" s="50">
        <f t="shared" si="1"/>
        <v>905662135.77</v>
      </c>
      <c r="D8" s="50">
        <f t="shared" si="1"/>
        <v>172124574.45</v>
      </c>
      <c r="E8" s="50">
        <f t="shared" si="1"/>
        <v>303563392.4</v>
      </c>
      <c r="F8" s="50">
        <f t="shared" si="1"/>
        <v>2916218800.2699995</v>
      </c>
      <c r="G8" s="79">
        <f t="shared" si="1"/>
        <v>452421583037.98</v>
      </c>
      <c r="H8" s="79">
        <f t="shared" si="1"/>
        <v>0</v>
      </c>
      <c r="I8" s="235">
        <f>F8/G8</f>
        <v>0.006445799470237007</v>
      </c>
      <c r="J8" s="50">
        <f aca="true" t="shared" si="2" ref="J8:P8">SUM(J6:J7)</f>
        <v>1604552765.6100001</v>
      </c>
      <c r="K8" s="50">
        <f t="shared" si="2"/>
        <v>3212261936.1800003</v>
      </c>
      <c r="L8" s="50">
        <f t="shared" si="2"/>
        <v>74879580.3</v>
      </c>
      <c r="M8" s="50">
        <f t="shared" si="2"/>
        <v>276671258.57</v>
      </c>
      <c r="N8" s="50">
        <f t="shared" si="2"/>
        <v>5168365540.66</v>
      </c>
      <c r="O8" s="79">
        <f t="shared" si="2"/>
        <v>881842363694.4099</v>
      </c>
      <c r="P8" s="79">
        <f t="shared" si="2"/>
        <v>0</v>
      </c>
      <c r="Q8" s="235">
        <f>N8/O8</f>
        <v>0.005860872366130762</v>
      </c>
      <c r="R8" s="80">
        <f t="shared" si="0"/>
        <v>43.575608626598836</v>
      </c>
      <c r="S8" s="80">
        <f t="shared" si="0"/>
        <v>48.69586655571921</v>
      </c>
      <c r="T8" s="80">
        <f>(Q8-I8)*100/Q8</f>
        <v>-9.980205463720123</v>
      </c>
    </row>
    <row r="9" ht="24.75" thickTop="1"/>
  </sheetData>
  <sheetProtection/>
  <mergeCells count="8">
    <mergeCell ref="A1:I1"/>
    <mergeCell ref="J1:Q1"/>
    <mergeCell ref="J2:Q2"/>
    <mergeCell ref="R2:T2"/>
    <mergeCell ref="J3:Q3"/>
    <mergeCell ref="R3:T3"/>
    <mergeCell ref="A2:I2"/>
    <mergeCell ref="B3:I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"/>
  <sheetViews>
    <sheetView zoomScale="75" zoomScaleNormal="75" zoomScalePageLayoutView="0" workbookViewId="0" topLeftCell="A1">
      <selection activeCell="C18" sqref="C18"/>
    </sheetView>
  </sheetViews>
  <sheetFormatPr defaultColWidth="10.28125" defaultRowHeight="12.75"/>
  <cols>
    <col min="1" max="1" width="18.57421875" style="58" customWidth="1"/>
    <col min="2" max="2" width="14.421875" style="60" bestFit="1" customWidth="1"/>
    <col min="3" max="3" width="145.140625" style="60" bestFit="1" customWidth="1"/>
    <col min="4" max="16384" width="10.28125" style="58" customWidth="1"/>
  </cols>
  <sheetData>
    <row r="1" spans="1:3" ht="24">
      <c r="A1" s="338" t="s">
        <v>130</v>
      </c>
      <c r="B1" s="342"/>
      <c r="C1" s="342"/>
    </row>
    <row r="2" spans="1:2" ht="24">
      <c r="A2" s="59" t="s">
        <v>83</v>
      </c>
      <c r="B2" s="58"/>
    </row>
    <row r="3" spans="2:17" ht="24">
      <c r="B3" s="59" t="s">
        <v>347</v>
      </c>
      <c r="D3" s="60"/>
      <c r="E3" s="60"/>
      <c r="F3" s="61"/>
      <c r="G3" s="62"/>
      <c r="H3" s="63"/>
      <c r="I3" s="61"/>
      <c r="J3" s="63"/>
      <c r="L3" s="60"/>
      <c r="M3" s="61"/>
      <c r="N3" s="62"/>
      <c r="O3" s="63"/>
      <c r="P3" s="61"/>
      <c r="Q3" s="66"/>
    </row>
    <row r="4" spans="1:9" s="67" customFormat="1" ht="24">
      <c r="A4" s="67" t="s">
        <v>118</v>
      </c>
      <c r="B4" s="59"/>
      <c r="C4" s="60"/>
      <c r="E4" s="61"/>
      <c r="F4" s="61"/>
      <c r="G4" s="61"/>
      <c r="H4" s="62"/>
      <c r="I4" s="59"/>
    </row>
    <row r="5" ht="24">
      <c r="B5" s="60" t="s">
        <v>348</v>
      </c>
    </row>
    <row r="6" ht="24">
      <c r="A6" s="58" t="s">
        <v>156</v>
      </c>
    </row>
  </sheetData>
  <sheetProtection/>
  <mergeCells count="1">
    <mergeCell ref="A1:C1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3"/>
  <sheetViews>
    <sheetView zoomScale="75" zoomScaleNormal="75" zoomScalePageLayoutView="0" workbookViewId="0" topLeftCell="A1">
      <selection activeCell="J2" sqref="J2"/>
    </sheetView>
  </sheetViews>
  <sheetFormatPr defaultColWidth="6.00390625" defaultRowHeight="12.75"/>
  <cols>
    <col min="1" max="1" width="24.00390625" style="58" customWidth="1"/>
    <col min="2" max="2" width="19.7109375" style="60" customWidth="1"/>
    <col min="3" max="3" width="19.8515625" style="60" customWidth="1"/>
    <col min="4" max="4" width="19.421875" style="60" customWidth="1"/>
    <col min="5" max="5" width="18.421875" style="60" customWidth="1"/>
    <col min="6" max="6" width="20.7109375" style="61" customWidth="1"/>
    <col min="7" max="7" width="24.140625" style="62" customWidth="1"/>
    <col min="8" max="8" width="27.00390625" style="63" customWidth="1"/>
    <col min="9" max="9" width="20.8515625" style="61" customWidth="1"/>
    <col min="10" max="10" width="19.57421875" style="60" customWidth="1"/>
    <col min="11" max="11" width="17.7109375" style="60" bestFit="1" customWidth="1"/>
    <col min="12" max="12" width="14.8515625" style="60" bestFit="1" customWidth="1"/>
    <col min="13" max="13" width="16.00390625" style="61" bestFit="1" customWidth="1"/>
    <col min="14" max="14" width="17.7109375" style="62" bestFit="1" customWidth="1"/>
    <col min="15" max="15" width="22.00390625" style="63" customWidth="1"/>
    <col min="16" max="16" width="25.28125" style="61" bestFit="1" customWidth="1"/>
    <col min="17" max="17" width="12.28125" style="66" customWidth="1"/>
    <col min="18" max="18" width="12.8515625" style="58" customWidth="1"/>
    <col min="19" max="19" width="13.57421875" style="58" customWidth="1"/>
    <col min="20" max="20" width="15.28125" style="58" customWidth="1"/>
    <col min="21" max="16384" width="6.00390625" style="58" customWidth="1"/>
  </cols>
  <sheetData>
    <row r="1" spans="1:25" ht="24">
      <c r="A1" s="335" t="s">
        <v>345</v>
      </c>
      <c r="B1" s="335"/>
      <c r="C1" s="335"/>
      <c r="D1" s="335"/>
      <c r="E1" s="335"/>
      <c r="F1" s="335"/>
      <c r="G1" s="335"/>
      <c r="H1" s="335"/>
      <c r="I1" s="335"/>
      <c r="J1" s="335" t="s">
        <v>345</v>
      </c>
      <c r="K1" s="335"/>
      <c r="L1" s="335"/>
      <c r="M1" s="335"/>
      <c r="N1" s="335"/>
      <c r="O1" s="335"/>
      <c r="P1" s="335"/>
      <c r="Q1" s="335"/>
      <c r="R1" s="68"/>
      <c r="S1" s="68"/>
      <c r="T1" s="68"/>
      <c r="U1" s="68"/>
      <c r="V1" s="68"/>
      <c r="W1" s="68"/>
      <c r="X1" s="68"/>
      <c r="Y1" s="68"/>
    </row>
    <row r="2" spans="1:20" ht="24">
      <c r="A2" s="338" t="s">
        <v>131</v>
      </c>
      <c r="B2" s="342"/>
      <c r="C2" s="342"/>
      <c r="D2" s="342"/>
      <c r="E2" s="342"/>
      <c r="F2" s="342"/>
      <c r="G2" s="342"/>
      <c r="H2" s="342"/>
      <c r="I2" s="342"/>
      <c r="J2" s="291"/>
      <c r="K2" s="329"/>
      <c r="L2" s="329"/>
      <c r="M2" s="329"/>
      <c r="N2" s="329"/>
      <c r="O2" s="329"/>
      <c r="P2" s="329"/>
      <c r="Q2" s="329"/>
      <c r="R2" s="340"/>
      <c r="S2" s="340"/>
      <c r="T2" s="340"/>
    </row>
    <row r="3" spans="1:20" ht="24">
      <c r="A3" s="69"/>
      <c r="B3" s="336" t="s">
        <v>137</v>
      </c>
      <c r="C3" s="336"/>
      <c r="D3" s="336"/>
      <c r="E3" s="336"/>
      <c r="F3" s="336"/>
      <c r="G3" s="336"/>
      <c r="H3" s="336"/>
      <c r="I3" s="336"/>
      <c r="J3" s="336" t="s">
        <v>346</v>
      </c>
      <c r="K3" s="336"/>
      <c r="L3" s="336"/>
      <c r="M3" s="336"/>
      <c r="N3" s="336"/>
      <c r="O3" s="336"/>
      <c r="P3" s="336"/>
      <c r="Q3" s="336"/>
      <c r="R3" s="336"/>
      <c r="S3" s="336"/>
      <c r="T3" s="336"/>
    </row>
    <row r="4" spans="1:20" s="74" customFormat="1" ht="66.75" customHeight="1">
      <c r="A4" s="70" t="s">
        <v>31</v>
      </c>
      <c r="B4" s="71" t="s">
        <v>73</v>
      </c>
      <c r="C4" s="71" t="s">
        <v>74</v>
      </c>
      <c r="D4" s="71" t="s">
        <v>3</v>
      </c>
      <c r="E4" s="71" t="s">
        <v>16</v>
      </c>
      <c r="F4" s="71" t="s">
        <v>17</v>
      </c>
      <c r="G4" s="72" t="s">
        <v>23</v>
      </c>
      <c r="H4" s="73" t="s">
        <v>20</v>
      </c>
      <c r="I4" s="84" t="s">
        <v>34</v>
      </c>
      <c r="J4" s="71" t="s">
        <v>73</v>
      </c>
      <c r="K4" s="71" t="s">
        <v>74</v>
      </c>
      <c r="L4" s="71" t="s">
        <v>3</v>
      </c>
      <c r="M4" s="71" t="s">
        <v>16</v>
      </c>
      <c r="N4" s="71" t="s">
        <v>17</v>
      </c>
      <c r="O4" s="72" t="s">
        <v>23</v>
      </c>
      <c r="P4" s="73" t="s">
        <v>20</v>
      </c>
      <c r="Q4" s="84" t="s">
        <v>34</v>
      </c>
      <c r="R4" s="71" t="s">
        <v>389</v>
      </c>
      <c r="S4" s="73" t="s">
        <v>79</v>
      </c>
      <c r="T4" s="71" t="s">
        <v>77</v>
      </c>
    </row>
    <row r="5" spans="1:20" ht="24">
      <c r="A5" s="267"/>
      <c r="B5" s="76"/>
      <c r="C5" s="76"/>
      <c r="D5" s="76"/>
      <c r="E5" s="76"/>
      <c r="F5" s="268"/>
      <c r="G5" s="269"/>
      <c r="H5" s="270"/>
      <c r="I5" s="271"/>
      <c r="J5" s="76"/>
      <c r="K5" s="76"/>
      <c r="L5" s="76"/>
      <c r="M5" s="76"/>
      <c r="N5" s="268"/>
      <c r="O5" s="269"/>
      <c r="P5" s="270"/>
      <c r="Q5" s="271"/>
      <c r="R5" s="268"/>
      <c r="S5" s="270"/>
      <c r="T5" s="268"/>
    </row>
    <row r="6" spans="1:20" ht="24">
      <c r="A6" s="272" t="s">
        <v>38</v>
      </c>
      <c r="B6" s="48">
        <v>1534868697.65</v>
      </c>
      <c r="C6" s="48">
        <v>905662135.77</v>
      </c>
      <c r="D6" s="48">
        <v>172124574.45</v>
      </c>
      <c r="E6" s="48">
        <v>303563392.4</v>
      </c>
      <c r="F6" s="48">
        <f>SUM(B6:E6)</f>
        <v>2916218800.27</v>
      </c>
      <c r="G6" s="49">
        <v>437122865600.62</v>
      </c>
      <c r="H6" s="273" t="s">
        <v>101</v>
      </c>
      <c r="I6" s="89">
        <f>F6/G6</f>
        <v>0.006671393856880553</v>
      </c>
      <c r="J6" s="48">
        <v>1604552765.6100001</v>
      </c>
      <c r="K6" s="48">
        <v>3212261936.1800003</v>
      </c>
      <c r="L6" s="48">
        <v>74879580.3</v>
      </c>
      <c r="M6" s="48">
        <v>276671258.57</v>
      </c>
      <c r="N6" s="48">
        <f>SUM(J6:M6)</f>
        <v>5168365540.660001</v>
      </c>
      <c r="O6" s="49">
        <v>881842363694.4099</v>
      </c>
      <c r="P6" s="273" t="s">
        <v>101</v>
      </c>
      <c r="Q6" s="274">
        <f>N6/O6</f>
        <v>0.0058608723661307625</v>
      </c>
      <c r="R6" s="266">
        <f>(N6-F6)*100/N6</f>
        <v>43.575608626598836</v>
      </c>
      <c r="S6" s="266">
        <f>(O6-G6)*100/O6</f>
        <v>50.430725082277995</v>
      </c>
      <c r="T6" s="266">
        <f>(Q6-I6)*100/Q6</f>
        <v>-13.829366007587732</v>
      </c>
    </row>
    <row r="7" spans="1:20" s="81" customFormat="1" ht="24.75" thickBot="1">
      <c r="A7" s="78" t="s">
        <v>80</v>
      </c>
      <c r="B7" s="56">
        <f aca="true" t="shared" si="0" ref="B7:I7">SUM(B6)</f>
        <v>1534868697.65</v>
      </c>
      <c r="C7" s="56">
        <f t="shared" si="0"/>
        <v>905662135.77</v>
      </c>
      <c r="D7" s="56">
        <f t="shared" si="0"/>
        <v>172124574.45</v>
      </c>
      <c r="E7" s="56">
        <f t="shared" si="0"/>
        <v>303563392.4</v>
      </c>
      <c r="F7" s="56">
        <f t="shared" si="0"/>
        <v>2916218800.27</v>
      </c>
      <c r="G7" s="79">
        <f t="shared" si="0"/>
        <v>437122865600.62</v>
      </c>
      <c r="H7" s="79">
        <f t="shared" si="0"/>
        <v>0</v>
      </c>
      <c r="I7" s="90">
        <f t="shared" si="0"/>
        <v>0.006671393856880553</v>
      </c>
      <c r="J7" s="56">
        <f aca="true" t="shared" si="1" ref="J7:T7">SUM(J6)</f>
        <v>1604552765.6100001</v>
      </c>
      <c r="K7" s="56">
        <f t="shared" si="1"/>
        <v>3212261936.1800003</v>
      </c>
      <c r="L7" s="56">
        <f t="shared" si="1"/>
        <v>74879580.3</v>
      </c>
      <c r="M7" s="56">
        <f t="shared" si="1"/>
        <v>276671258.57</v>
      </c>
      <c r="N7" s="56">
        <f t="shared" si="1"/>
        <v>5168365540.660001</v>
      </c>
      <c r="O7" s="79">
        <f t="shared" si="1"/>
        <v>881842363694.4099</v>
      </c>
      <c r="P7" s="79">
        <f t="shared" si="1"/>
        <v>0</v>
      </c>
      <c r="Q7" s="90">
        <f t="shared" si="1"/>
        <v>0.0058608723661307625</v>
      </c>
      <c r="R7" s="79">
        <f t="shared" si="1"/>
        <v>43.575608626598836</v>
      </c>
      <c r="S7" s="79">
        <f t="shared" si="1"/>
        <v>50.430725082277995</v>
      </c>
      <c r="T7" s="79">
        <f t="shared" si="1"/>
        <v>-13.829366007587732</v>
      </c>
    </row>
    <row r="8" spans="13:20" ht="24.75" thickTop="1">
      <c r="M8" s="60"/>
      <c r="N8" s="61"/>
      <c r="O8" s="62"/>
      <c r="P8" s="63"/>
      <c r="Q8" s="91"/>
      <c r="R8" s="61"/>
      <c r="S8" s="63"/>
      <c r="T8" s="61"/>
    </row>
    <row r="13" spans="2:9" s="67" customFormat="1" ht="24">
      <c r="B13" s="59"/>
      <c r="C13" s="60"/>
      <c r="E13" s="61"/>
      <c r="F13" s="61"/>
      <c r="G13" s="61"/>
      <c r="H13" s="62"/>
      <c r="I13" s="59"/>
    </row>
  </sheetData>
  <sheetProtection/>
  <mergeCells count="7">
    <mergeCell ref="A1:I1"/>
    <mergeCell ref="J1:Q1"/>
    <mergeCell ref="R2:T2"/>
    <mergeCell ref="J3:Q3"/>
    <mergeCell ref="R3:T3"/>
    <mergeCell ref="A2:I2"/>
    <mergeCell ref="B3:I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="80" zoomScaleNormal="80" zoomScalePageLayoutView="0" workbookViewId="0" topLeftCell="A1">
      <selection activeCell="B6" sqref="B6"/>
    </sheetView>
  </sheetViews>
  <sheetFormatPr defaultColWidth="10.28125" defaultRowHeight="12.75"/>
  <cols>
    <col min="1" max="1" width="21.7109375" style="58" customWidth="1"/>
    <col min="2" max="2" width="19.8515625" style="60" customWidth="1"/>
    <col min="3" max="3" width="18.57421875" style="60" customWidth="1"/>
    <col min="4" max="5" width="18.421875" style="60" bestFit="1" customWidth="1"/>
    <col min="6" max="6" width="21.421875" style="61" bestFit="1" customWidth="1"/>
    <col min="7" max="7" width="21.57421875" style="62" bestFit="1" customWidth="1"/>
    <col min="8" max="8" width="10.28125" style="63" bestFit="1" customWidth="1"/>
    <col min="9" max="9" width="17.7109375" style="61" bestFit="1" customWidth="1"/>
    <col min="10" max="10" width="16.8515625" style="62" customWidth="1"/>
    <col min="11" max="11" width="18.140625" style="61" customWidth="1"/>
    <col min="12" max="16384" width="10.28125" style="58" customWidth="1"/>
  </cols>
  <sheetData>
    <row r="1" spans="1:11" ht="24">
      <c r="A1" s="338" t="s">
        <v>131</v>
      </c>
      <c r="B1" s="342"/>
      <c r="C1" s="342"/>
      <c r="D1" s="342"/>
      <c r="E1" s="342"/>
      <c r="F1" s="342"/>
      <c r="G1" s="342"/>
      <c r="H1" s="342"/>
      <c r="I1" s="342"/>
      <c r="J1" s="58"/>
      <c r="K1" s="58"/>
    </row>
    <row r="2" spans="1:11" ht="24">
      <c r="A2" s="59" t="s">
        <v>84</v>
      </c>
      <c r="B2" s="58"/>
      <c r="J2" s="58"/>
      <c r="K2" s="58"/>
    </row>
    <row r="3" spans="2:17" ht="24">
      <c r="B3" s="59" t="s">
        <v>344</v>
      </c>
      <c r="J3" s="63"/>
      <c r="K3" s="58"/>
      <c r="L3" s="60"/>
      <c r="M3" s="61"/>
      <c r="N3" s="62"/>
      <c r="O3" s="63"/>
      <c r="P3" s="61"/>
      <c r="Q3" s="66"/>
    </row>
    <row r="4" spans="1:9" s="67" customFormat="1" ht="24">
      <c r="A4" s="67" t="s">
        <v>342</v>
      </c>
      <c r="B4" s="59"/>
      <c r="C4" s="60"/>
      <c r="E4" s="61"/>
      <c r="F4" s="61"/>
      <c r="G4" s="61"/>
      <c r="H4" s="62"/>
      <c r="I4" s="59"/>
    </row>
    <row r="5" spans="1:9" s="67" customFormat="1" ht="24">
      <c r="A5" s="58" t="s">
        <v>155</v>
      </c>
      <c r="B5" s="59"/>
      <c r="C5" s="60"/>
      <c r="E5" s="61"/>
      <c r="F5" s="61"/>
      <c r="G5" s="61"/>
      <c r="H5" s="62"/>
      <c r="I5" s="59"/>
    </row>
    <row r="6" spans="4:11" ht="24">
      <c r="D6" s="58"/>
      <c r="E6" s="58"/>
      <c r="F6" s="58"/>
      <c r="G6" s="58"/>
      <c r="H6" s="58"/>
      <c r="I6" s="58"/>
      <c r="J6" s="58"/>
      <c r="K6" s="58"/>
    </row>
    <row r="7" ht="24">
      <c r="E7" s="83"/>
    </row>
  </sheetData>
  <sheetProtection/>
  <mergeCells count="1">
    <mergeCell ref="A1:I1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39"/>
  <sheetViews>
    <sheetView zoomScale="65" zoomScaleNormal="65" zoomScalePageLayoutView="0" workbookViewId="0" topLeftCell="V1">
      <selection activeCell="AD1" sqref="AD1"/>
    </sheetView>
  </sheetViews>
  <sheetFormatPr defaultColWidth="10.28125" defaultRowHeight="12.75"/>
  <cols>
    <col min="1" max="1" width="24.7109375" style="93" customWidth="1"/>
    <col min="2" max="2" width="17.28125" style="92" bestFit="1" customWidth="1"/>
    <col min="3" max="3" width="19.421875" style="92" customWidth="1"/>
    <col min="4" max="4" width="17.140625" style="92" bestFit="1" customWidth="1"/>
    <col min="5" max="5" width="19.00390625" style="92" customWidth="1"/>
    <col min="6" max="6" width="18.57421875" style="92" customWidth="1"/>
    <col min="7" max="7" width="16.421875" style="92" customWidth="1"/>
    <col min="8" max="8" width="17.00390625" style="92" customWidth="1"/>
    <col min="9" max="9" width="16.57421875" style="92" customWidth="1"/>
    <col min="10" max="10" width="16.00390625" style="92" bestFit="1" customWidth="1"/>
    <col min="11" max="12" width="19.00390625" style="92" bestFit="1" customWidth="1"/>
    <col min="13" max="13" width="16.421875" style="92" bestFit="1" customWidth="1"/>
    <col min="14" max="14" width="17.57421875" style="92" customWidth="1"/>
    <col min="15" max="16" width="19.00390625" style="92" bestFit="1" customWidth="1"/>
    <col min="17" max="17" width="17.7109375" style="260" customWidth="1"/>
    <col min="18" max="18" width="18.7109375" style="260" customWidth="1"/>
    <col min="19" max="19" width="16.421875" style="260" bestFit="1" customWidth="1"/>
    <col min="20" max="20" width="20.421875" style="260" customWidth="1"/>
    <col min="21" max="21" width="18.8515625" style="260" customWidth="1"/>
    <col min="22" max="22" width="15.140625" style="260" customWidth="1"/>
    <col min="23" max="23" width="14.140625" style="260" customWidth="1"/>
    <col min="24" max="24" width="17.57421875" style="260" customWidth="1"/>
    <col min="25" max="25" width="15.28125" style="260" bestFit="1" customWidth="1"/>
    <col min="26" max="26" width="18.00390625" style="261" bestFit="1" customWidth="1"/>
    <col min="27" max="27" width="18.00390625" style="260" bestFit="1" customWidth="1"/>
    <col min="28" max="29" width="18.00390625" style="261" bestFit="1" customWidth="1"/>
    <col min="30" max="30" width="16.57421875" style="92" customWidth="1"/>
    <col min="31" max="31" width="14.8515625" style="92" customWidth="1"/>
    <col min="32" max="32" width="15.00390625" style="92" customWidth="1"/>
    <col min="33" max="35" width="10.28125" style="92" customWidth="1"/>
    <col min="36" max="16384" width="10.28125" style="93" customWidth="1"/>
  </cols>
  <sheetData>
    <row r="1" spans="1:32" s="97" customFormat="1" ht="24">
      <c r="A1" s="350" t="s">
        <v>338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163" t="s">
        <v>338</v>
      </c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96"/>
      <c r="AF1" s="96"/>
    </row>
    <row r="2" spans="1:32" s="97" customFormat="1" ht="24">
      <c r="A2" s="351" t="s">
        <v>372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155"/>
      <c r="R2" s="155"/>
      <c r="S2" s="155"/>
      <c r="T2" s="155"/>
      <c r="U2" s="155"/>
      <c r="V2" s="107"/>
      <c r="W2" s="155"/>
      <c r="X2" s="155"/>
      <c r="Y2" s="155"/>
      <c r="Z2" s="155"/>
      <c r="AA2" s="107"/>
      <c r="AB2" s="107"/>
      <c r="AC2" s="155"/>
      <c r="AD2" s="96"/>
      <c r="AE2" s="96"/>
      <c r="AF2" s="96"/>
    </row>
    <row r="3" spans="1:32" s="97" customFormat="1" ht="24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3"/>
      <c r="N3" s="323"/>
      <c r="O3" s="323"/>
      <c r="P3" s="323"/>
      <c r="Q3" s="3"/>
      <c r="R3" s="3"/>
      <c r="S3" s="3"/>
      <c r="T3" s="3"/>
      <c r="U3" s="3"/>
      <c r="V3" s="27"/>
      <c r="W3" s="3"/>
      <c r="X3" s="3"/>
      <c r="Y3" s="3"/>
      <c r="Z3" s="3"/>
      <c r="AA3" s="3"/>
      <c r="AB3" s="27"/>
      <c r="AC3" s="29"/>
      <c r="AF3" s="95" t="s">
        <v>46</v>
      </c>
    </row>
    <row r="4" spans="1:35" s="97" customFormat="1" ht="24" customHeight="1">
      <c r="A4" s="358" t="s">
        <v>11</v>
      </c>
      <c r="B4" s="352" t="s">
        <v>343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4"/>
      <c r="Q4" s="344" t="s">
        <v>371</v>
      </c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6"/>
      <c r="AD4" s="343" t="s">
        <v>47</v>
      </c>
      <c r="AE4" s="343" t="s">
        <v>139</v>
      </c>
      <c r="AF4" s="348" t="s">
        <v>48</v>
      </c>
      <c r="AG4" s="96"/>
      <c r="AH4" s="96"/>
      <c r="AI4" s="96"/>
    </row>
    <row r="5" spans="1:35" s="97" customFormat="1" ht="24">
      <c r="A5" s="358"/>
      <c r="B5" s="347" t="s">
        <v>49</v>
      </c>
      <c r="C5" s="347"/>
      <c r="D5" s="347"/>
      <c r="E5" s="347"/>
      <c r="F5" s="347"/>
      <c r="G5" s="347"/>
      <c r="H5" s="347"/>
      <c r="I5" s="347"/>
      <c r="J5" s="347"/>
      <c r="K5" s="347"/>
      <c r="L5" s="355" t="s">
        <v>50</v>
      </c>
      <c r="M5" s="356"/>
      <c r="N5" s="356"/>
      <c r="O5" s="357"/>
      <c r="P5" s="343" t="s">
        <v>17</v>
      </c>
      <c r="Q5" s="347" t="s">
        <v>49</v>
      </c>
      <c r="R5" s="347"/>
      <c r="S5" s="347"/>
      <c r="T5" s="347"/>
      <c r="U5" s="347"/>
      <c r="V5" s="347"/>
      <c r="W5" s="347"/>
      <c r="X5" s="347"/>
      <c r="Y5" s="347"/>
      <c r="Z5" s="347"/>
      <c r="AA5" s="344" t="s">
        <v>50</v>
      </c>
      <c r="AB5" s="346"/>
      <c r="AC5" s="343" t="s">
        <v>17</v>
      </c>
      <c r="AD5" s="343"/>
      <c r="AE5" s="343"/>
      <c r="AF5" s="349"/>
      <c r="AG5" s="96"/>
      <c r="AH5" s="96"/>
      <c r="AI5" s="96"/>
    </row>
    <row r="6" spans="1:35" s="97" customFormat="1" ht="24" customHeight="1">
      <c r="A6" s="358"/>
      <c r="B6" s="343" t="s">
        <v>94</v>
      </c>
      <c r="C6" s="343" t="s">
        <v>95</v>
      </c>
      <c r="D6" s="343" t="s">
        <v>96</v>
      </c>
      <c r="E6" s="343" t="s">
        <v>105</v>
      </c>
      <c r="F6" s="343" t="s">
        <v>138</v>
      </c>
      <c r="G6" s="343" t="s">
        <v>140</v>
      </c>
      <c r="H6" s="343" t="s">
        <v>141</v>
      </c>
      <c r="I6" s="343" t="s">
        <v>142</v>
      </c>
      <c r="J6" s="343" t="s">
        <v>99</v>
      </c>
      <c r="K6" s="343" t="s">
        <v>4</v>
      </c>
      <c r="L6" s="343" t="s">
        <v>94</v>
      </c>
      <c r="M6" s="343" t="s">
        <v>96</v>
      </c>
      <c r="N6" s="343" t="s">
        <v>105</v>
      </c>
      <c r="O6" s="343" t="s">
        <v>4</v>
      </c>
      <c r="P6" s="343"/>
      <c r="Q6" s="343" t="s">
        <v>94</v>
      </c>
      <c r="R6" s="343" t="s">
        <v>95</v>
      </c>
      <c r="S6" s="343" t="s">
        <v>96</v>
      </c>
      <c r="T6" s="343" t="s">
        <v>105</v>
      </c>
      <c r="U6" s="343" t="s">
        <v>138</v>
      </c>
      <c r="V6" s="343" t="s">
        <v>140</v>
      </c>
      <c r="W6" s="343" t="s">
        <v>141</v>
      </c>
      <c r="X6" s="343" t="s">
        <v>142</v>
      </c>
      <c r="Y6" s="343" t="s">
        <v>99</v>
      </c>
      <c r="Z6" s="343" t="s">
        <v>4</v>
      </c>
      <c r="AA6" s="343" t="s">
        <v>94</v>
      </c>
      <c r="AB6" s="343" t="s">
        <v>4</v>
      </c>
      <c r="AC6" s="343"/>
      <c r="AD6" s="343"/>
      <c r="AE6" s="343"/>
      <c r="AF6" s="349"/>
      <c r="AG6" s="96"/>
      <c r="AH6" s="96"/>
      <c r="AI6" s="96"/>
    </row>
    <row r="7" spans="1:35" s="97" customFormat="1" ht="24" customHeight="1">
      <c r="A7" s="358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9"/>
      <c r="AG7" s="96"/>
      <c r="AH7" s="96"/>
      <c r="AI7" s="96"/>
    </row>
    <row r="8" spans="1:35" s="97" customFormat="1" ht="24">
      <c r="A8" s="358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9"/>
      <c r="AG8" s="96"/>
      <c r="AH8" s="96"/>
      <c r="AI8" s="96"/>
    </row>
    <row r="9" spans="1:35" s="97" customFormat="1" ht="24">
      <c r="A9" s="98" t="s">
        <v>14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32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324"/>
      <c r="AE9" s="324"/>
      <c r="AF9" s="325"/>
      <c r="AG9" s="96"/>
      <c r="AH9" s="96"/>
      <c r="AI9" s="96"/>
    </row>
    <row r="10" spans="1:32" ht="24">
      <c r="A10" s="326">
        <v>300600003</v>
      </c>
      <c r="B10" s="30">
        <v>5873380.95</v>
      </c>
      <c r="C10" s="30">
        <v>4133894.37</v>
      </c>
      <c r="D10" s="30">
        <v>1933393.2199999997</v>
      </c>
      <c r="E10" s="30">
        <v>10438513.62</v>
      </c>
      <c r="F10" s="30">
        <v>546990.8599999998</v>
      </c>
      <c r="G10" s="11"/>
      <c r="H10" s="11"/>
      <c r="I10" s="11"/>
      <c r="J10" s="11"/>
      <c r="K10" s="11">
        <f>SUM(B10:J10)</f>
        <v>22926173.019999996</v>
      </c>
      <c r="L10" s="30">
        <v>13426825.679254148</v>
      </c>
      <c r="M10" s="30">
        <v>98.87661141804789</v>
      </c>
      <c r="N10" s="30">
        <v>168489.72210865558</v>
      </c>
      <c r="O10" s="11">
        <f>SUM(L10:N10)</f>
        <v>13595414.27797422</v>
      </c>
      <c r="P10" s="41">
        <f aca="true" t="shared" si="0" ref="P10:P41">K10+O10</f>
        <v>36521587.297974214</v>
      </c>
      <c r="Q10" s="30">
        <v>6473464.369999999</v>
      </c>
      <c r="R10" s="30">
        <v>1696794</v>
      </c>
      <c r="S10" s="30">
        <v>1355325.7</v>
      </c>
      <c r="T10" s="30">
        <v>5471472.39</v>
      </c>
      <c r="U10" s="30">
        <v>701634.6299999998</v>
      </c>
      <c r="V10" s="240"/>
      <c r="W10" s="240"/>
      <c r="X10" s="240"/>
      <c r="Y10" s="240">
        <v>0</v>
      </c>
      <c r="Z10" s="30">
        <f>SUM(Q10:Y10)</f>
        <v>15698691.089999996</v>
      </c>
      <c r="AA10" s="30">
        <v>12893305.055803187</v>
      </c>
      <c r="AB10" s="30">
        <f>AA10</f>
        <v>12893305.055803187</v>
      </c>
      <c r="AC10" s="240">
        <f>Z10+AA10</f>
        <v>28591996.145803183</v>
      </c>
      <c r="AD10" s="41">
        <f>(K10-Z10)*100/K10</f>
        <v>31.525025671292788</v>
      </c>
      <c r="AE10" s="41">
        <f>(O10-AB10)*100/O10</f>
        <v>5.164309139946637</v>
      </c>
      <c r="AF10" s="41">
        <f>(P10-AC10)*100/P10</f>
        <v>21.712066037750965</v>
      </c>
    </row>
    <row r="11" spans="1:32" ht="24">
      <c r="A11" s="326">
        <v>300600004</v>
      </c>
      <c r="B11" s="30">
        <v>5573643.390000001</v>
      </c>
      <c r="C11" s="30">
        <v>196100</v>
      </c>
      <c r="D11" s="30">
        <v>1730899.5099999998</v>
      </c>
      <c r="E11" s="30">
        <v>2523765.5099999993</v>
      </c>
      <c r="F11" s="30">
        <v>657343.2500000001</v>
      </c>
      <c r="G11" s="11"/>
      <c r="H11" s="11"/>
      <c r="I11" s="11"/>
      <c r="J11" s="11"/>
      <c r="K11" s="11">
        <f aca="true" t="shared" si="1" ref="K11:K74">SUM(B11:J11)</f>
        <v>10681751.66</v>
      </c>
      <c r="L11" s="30">
        <v>17902434.239005536</v>
      </c>
      <c r="M11" s="30">
        <v>131.8354818907305</v>
      </c>
      <c r="N11" s="30">
        <v>224652.96281154078</v>
      </c>
      <c r="O11" s="11">
        <f aca="true" t="shared" si="2" ref="O11:O74">SUM(L11:N11)</f>
        <v>18127219.037298966</v>
      </c>
      <c r="P11" s="41">
        <f t="shared" si="0"/>
        <v>28808970.697298966</v>
      </c>
      <c r="Q11" s="30">
        <v>6703413.630000001</v>
      </c>
      <c r="R11" s="30">
        <v>134585</v>
      </c>
      <c r="S11" s="30">
        <v>3287028.6</v>
      </c>
      <c r="T11" s="30">
        <v>8233522.16</v>
      </c>
      <c r="U11" s="30">
        <v>683381.9799999997</v>
      </c>
      <c r="V11" s="240"/>
      <c r="W11" s="240"/>
      <c r="X11" s="240"/>
      <c r="Y11" s="240">
        <v>-5.4569682106375694E-11</v>
      </c>
      <c r="Z11" s="30">
        <f aca="true" t="shared" si="3" ref="Z11:Z74">SUM(Q11:Y11)</f>
        <v>19041931.37</v>
      </c>
      <c r="AA11" s="30">
        <v>17191073.407737583</v>
      </c>
      <c r="AB11" s="30">
        <f>AA11</f>
        <v>17191073.407737583</v>
      </c>
      <c r="AC11" s="240">
        <f>Z11+AA11</f>
        <v>36233004.77773759</v>
      </c>
      <c r="AD11" s="41">
        <f aca="true" t="shared" si="4" ref="AD11:AD74">(K11-Z11)*100/K11</f>
        <v>-78.26599958606415</v>
      </c>
      <c r="AE11" s="41">
        <f aca="true" t="shared" si="5" ref="AE11:AE74">(O11-AB11)*100/O11</f>
        <v>5.16430913994667</v>
      </c>
      <c r="AF11" s="41">
        <f aca="true" t="shared" si="6" ref="AF11:AF74">(P11-AC11)*100/P11</f>
        <v>-25.76986924817371</v>
      </c>
    </row>
    <row r="12" spans="1:32" ht="24">
      <c r="A12" s="326">
        <v>300600005</v>
      </c>
      <c r="B12" s="30">
        <v>9076899.459999999</v>
      </c>
      <c r="C12" s="30">
        <v>24800</v>
      </c>
      <c r="D12" s="30">
        <v>696158</v>
      </c>
      <c r="E12" s="30">
        <v>38684029.58999998</v>
      </c>
      <c r="F12" s="30">
        <v>1226373.279999999</v>
      </c>
      <c r="G12" s="11"/>
      <c r="H12" s="11"/>
      <c r="I12" s="11"/>
      <c r="J12" s="11"/>
      <c r="K12" s="11">
        <f t="shared" si="1"/>
        <v>49708260.32999998</v>
      </c>
      <c r="L12" s="30">
        <v>21000932.472679567</v>
      </c>
      <c r="M12" s="30">
        <v>154.65316144874157</v>
      </c>
      <c r="N12" s="30">
        <v>263535.20637507667</v>
      </c>
      <c r="O12" s="11">
        <f t="shared" si="2"/>
        <v>21264622.33221609</v>
      </c>
      <c r="P12" s="41">
        <f t="shared" si="0"/>
        <v>70972882.66221607</v>
      </c>
      <c r="Q12" s="30">
        <v>11334901.45</v>
      </c>
      <c r="R12" s="30">
        <v>46900</v>
      </c>
      <c r="S12" s="30">
        <v>1110461</v>
      </c>
      <c r="T12" s="30">
        <v>86259821.27</v>
      </c>
      <c r="U12" s="30">
        <v>1239962.8000000005</v>
      </c>
      <c r="V12" s="240"/>
      <c r="W12" s="240"/>
      <c r="X12" s="240"/>
      <c r="Y12" s="240">
        <v>-2.8085196390748024E-09</v>
      </c>
      <c r="Z12" s="30">
        <f t="shared" si="3"/>
        <v>99992046.52</v>
      </c>
      <c r="AA12" s="30">
        <v>20166451.49753832</v>
      </c>
      <c r="AB12" s="30">
        <f aca="true" t="shared" si="7" ref="AB12:AB75">AA12</f>
        <v>20166451.49753832</v>
      </c>
      <c r="AC12" s="240">
        <f aca="true" t="shared" si="8" ref="AC12:AC75">Z12+AA12</f>
        <v>120158498.01753831</v>
      </c>
      <c r="AD12" s="41">
        <f t="shared" si="4"/>
        <v>-101.1578072863127</v>
      </c>
      <c r="AE12" s="41">
        <f t="shared" si="5"/>
        <v>5.164309139946644</v>
      </c>
      <c r="AF12" s="41">
        <f t="shared" si="6"/>
        <v>-69.30198339190083</v>
      </c>
    </row>
    <row r="13" spans="1:32" ht="24">
      <c r="A13" s="326">
        <v>300600009</v>
      </c>
      <c r="B13" s="30">
        <v>16152450.2</v>
      </c>
      <c r="C13" s="30">
        <v>717720</v>
      </c>
      <c r="D13" s="30">
        <v>31912901.459999997</v>
      </c>
      <c r="E13" s="30">
        <v>76112225.30000001</v>
      </c>
      <c r="F13" s="30">
        <v>31078050.51</v>
      </c>
      <c r="G13" s="30">
        <v>12000000</v>
      </c>
      <c r="H13" s="30">
        <v>331212</v>
      </c>
      <c r="I13" s="30">
        <v>3.0000000004365575</v>
      </c>
      <c r="J13" s="30">
        <v>0</v>
      </c>
      <c r="K13" s="11">
        <f t="shared" si="1"/>
        <v>168304562.47</v>
      </c>
      <c r="L13" s="30">
        <v>43378975.27143648</v>
      </c>
      <c r="M13" s="30">
        <v>319.4475138121547</v>
      </c>
      <c r="N13" s="30">
        <v>544351.4098895027</v>
      </c>
      <c r="O13" s="11">
        <f t="shared" si="2"/>
        <v>43923646.1288398</v>
      </c>
      <c r="P13" s="41">
        <f t="shared" si="0"/>
        <v>212228208.5988398</v>
      </c>
      <c r="Q13" s="30">
        <v>22052523.870000005</v>
      </c>
      <c r="R13" s="30">
        <v>580745</v>
      </c>
      <c r="S13" s="30">
        <v>29433631.449999996</v>
      </c>
      <c r="T13" s="30">
        <v>46717169.68000001</v>
      </c>
      <c r="U13" s="30">
        <v>33052020.87</v>
      </c>
      <c r="V13" s="30">
        <v>12000000</v>
      </c>
      <c r="W13" s="30">
        <v>492851.62</v>
      </c>
      <c r="X13" s="240"/>
      <c r="Y13" s="240">
        <v>1.1641532182693481E-09</v>
      </c>
      <c r="Z13" s="30">
        <f t="shared" si="3"/>
        <v>144328942.49</v>
      </c>
      <c r="AA13" s="30">
        <v>41655293.2572103</v>
      </c>
      <c r="AB13" s="30">
        <f t="shared" si="7"/>
        <v>41655293.2572103</v>
      </c>
      <c r="AC13" s="240">
        <f t="shared" si="8"/>
        <v>185984235.74721032</v>
      </c>
      <c r="AD13" s="41">
        <f t="shared" si="4"/>
        <v>14.245377325569295</v>
      </c>
      <c r="AE13" s="41">
        <f t="shared" si="5"/>
        <v>5.164309139946655</v>
      </c>
      <c r="AF13" s="41">
        <f t="shared" si="6"/>
        <v>12.365921111475158</v>
      </c>
    </row>
    <row r="14" spans="1:32" ht="24">
      <c r="A14" s="326">
        <v>300600010</v>
      </c>
      <c r="B14" s="30">
        <v>2190239.12</v>
      </c>
      <c r="C14" s="30">
        <v>317000</v>
      </c>
      <c r="D14" s="30">
        <v>334776.12</v>
      </c>
      <c r="E14" s="30">
        <v>5448728.369999999</v>
      </c>
      <c r="F14" s="30">
        <v>481464.17</v>
      </c>
      <c r="G14" s="11"/>
      <c r="H14" s="11"/>
      <c r="I14" s="11"/>
      <c r="J14" s="30">
        <v>1892550.47</v>
      </c>
      <c r="K14" s="11">
        <f t="shared" si="1"/>
        <v>10664758.25</v>
      </c>
      <c r="L14" s="30">
        <v>10500466.236339783</v>
      </c>
      <c r="M14" s="30">
        <v>77.32658072437079</v>
      </c>
      <c r="N14" s="30">
        <v>131767.60318753833</v>
      </c>
      <c r="O14" s="11">
        <f t="shared" si="2"/>
        <v>10632311.166108046</v>
      </c>
      <c r="P14" s="41">
        <f t="shared" si="0"/>
        <v>21297069.416108046</v>
      </c>
      <c r="Q14" s="30">
        <v>2525582.23</v>
      </c>
      <c r="R14" s="30">
        <v>368825</v>
      </c>
      <c r="S14" s="30">
        <v>679862.31</v>
      </c>
      <c r="T14" s="30">
        <v>11997940.92</v>
      </c>
      <c r="U14" s="30">
        <v>502918.91000000003</v>
      </c>
      <c r="V14" s="240"/>
      <c r="W14" s="240"/>
      <c r="X14" s="240"/>
      <c r="Y14" s="240">
        <v>1.6643753042444587E-10</v>
      </c>
      <c r="Z14" s="30">
        <f t="shared" si="3"/>
        <v>16075129.370000001</v>
      </c>
      <c r="AA14" s="30">
        <v>10083225.74876916</v>
      </c>
      <c r="AB14" s="30">
        <f t="shared" si="7"/>
        <v>10083225.74876916</v>
      </c>
      <c r="AC14" s="240">
        <f t="shared" si="8"/>
        <v>26158355.11876916</v>
      </c>
      <c r="AD14" s="41">
        <f t="shared" si="4"/>
        <v>-50.73130579401555</v>
      </c>
      <c r="AE14" s="41">
        <f t="shared" si="5"/>
        <v>5.164309139946644</v>
      </c>
      <c r="AF14" s="41">
        <f t="shared" si="6"/>
        <v>-22.826078122205303</v>
      </c>
    </row>
    <row r="15" spans="1:32" ht="24">
      <c r="A15" s="326">
        <v>300600016</v>
      </c>
      <c r="B15" s="30">
        <v>3582542.27</v>
      </c>
      <c r="C15" s="30">
        <v>1246267.7</v>
      </c>
      <c r="D15" s="30">
        <v>3339585.2</v>
      </c>
      <c r="E15" s="30">
        <v>1514406.27</v>
      </c>
      <c r="F15" s="30">
        <v>1923542.6099999994</v>
      </c>
      <c r="G15" s="11"/>
      <c r="H15" s="11"/>
      <c r="I15" s="30">
        <v>9877.599999999999</v>
      </c>
      <c r="J15" s="11"/>
      <c r="K15" s="11">
        <f t="shared" si="1"/>
        <v>11616221.649999999</v>
      </c>
      <c r="L15" s="30">
        <v>11877576.562417133</v>
      </c>
      <c r="M15" s="30">
        <v>87.46777163904235</v>
      </c>
      <c r="N15" s="30">
        <v>149048.60032688765</v>
      </c>
      <c r="O15" s="11">
        <f t="shared" si="2"/>
        <v>12026712.63051566</v>
      </c>
      <c r="P15" s="41">
        <f t="shared" si="0"/>
        <v>23642934.280515656</v>
      </c>
      <c r="Q15" s="30">
        <v>4788062.71</v>
      </c>
      <c r="R15" s="30">
        <v>999442</v>
      </c>
      <c r="S15" s="30">
        <v>1717890</v>
      </c>
      <c r="T15" s="30">
        <v>1219379.46</v>
      </c>
      <c r="U15" s="30">
        <v>1724627.24</v>
      </c>
      <c r="V15" s="240"/>
      <c r="W15" s="240"/>
      <c r="X15" s="240"/>
      <c r="Y15" s="240">
        <v>0</v>
      </c>
      <c r="Z15" s="30">
        <f t="shared" si="3"/>
        <v>10449401.41</v>
      </c>
      <c r="AA15" s="30">
        <v>11405616.010902822</v>
      </c>
      <c r="AB15" s="30">
        <f t="shared" si="7"/>
        <v>11405616.010902822</v>
      </c>
      <c r="AC15" s="240">
        <f t="shared" si="8"/>
        <v>21855017.420902822</v>
      </c>
      <c r="AD15" s="41">
        <f t="shared" si="4"/>
        <v>10.044748414386518</v>
      </c>
      <c r="AE15" s="41">
        <f t="shared" si="5"/>
        <v>5.16430913994664</v>
      </c>
      <c r="AF15" s="41">
        <f t="shared" si="6"/>
        <v>7.562161440706924</v>
      </c>
    </row>
    <row r="16" spans="1:32" ht="24">
      <c r="A16" s="326">
        <v>300600017</v>
      </c>
      <c r="B16" s="30">
        <v>3160159.15</v>
      </c>
      <c r="C16" s="30">
        <v>60420</v>
      </c>
      <c r="D16" s="30">
        <v>476934</v>
      </c>
      <c r="E16" s="30">
        <v>1191157.2400000002</v>
      </c>
      <c r="F16" s="30">
        <v>7587056.24</v>
      </c>
      <c r="G16" s="11"/>
      <c r="H16" s="30">
        <v>44483.630000000005</v>
      </c>
      <c r="I16" s="11"/>
      <c r="J16" s="11"/>
      <c r="K16" s="11">
        <f t="shared" si="1"/>
        <v>12520210.260000002</v>
      </c>
      <c r="L16" s="30">
        <v>11705437.771657463</v>
      </c>
      <c r="M16" s="30">
        <v>86.2001227747084</v>
      </c>
      <c r="N16" s="30">
        <v>146888.47568446895</v>
      </c>
      <c r="O16" s="11">
        <f t="shared" si="2"/>
        <v>11852412.447464708</v>
      </c>
      <c r="P16" s="41">
        <f t="shared" si="0"/>
        <v>24372622.70746471</v>
      </c>
      <c r="Q16" s="30">
        <v>3561607.36</v>
      </c>
      <c r="R16" s="30">
        <v>59380</v>
      </c>
      <c r="S16" s="30">
        <v>756720</v>
      </c>
      <c r="T16" s="30">
        <v>1616480.2</v>
      </c>
      <c r="U16" s="30">
        <v>7388261.77</v>
      </c>
      <c r="V16" s="240"/>
      <c r="W16" s="30">
        <v>5440.2</v>
      </c>
      <c r="X16" s="240"/>
      <c r="Y16" s="240">
        <v>101618.11</v>
      </c>
      <c r="Z16" s="30">
        <f t="shared" si="3"/>
        <v>13489507.639999997</v>
      </c>
      <c r="AA16" s="30">
        <v>11240317.228136113</v>
      </c>
      <c r="AB16" s="30">
        <f t="shared" si="7"/>
        <v>11240317.228136113</v>
      </c>
      <c r="AC16" s="240">
        <f t="shared" si="8"/>
        <v>24729824.868136108</v>
      </c>
      <c r="AD16" s="41">
        <f t="shared" si="4"/>
        <v>-7.741861836751575</v>
      </c>
      <c r="AE16" s="41">
        <f t="shared" si="5"/>
        <v>5.164309139946658</v>
      </c>
      <c r="AF16" s="41">
        <f t="shared" si="6"/>
        <v>-1.4655877004241984</v>
      </c>
    </row>
    <row r="17" spans="1:32" ht="24">
      <c r="A17" s="326">
        <v>300600020</v>
      </c>
      <c r="B17" s="30">
        <v>3618598.28</v>
      </c>
      <c r="C17" s="30">
        <v>68210</v>
      </c>
      <c r="D17" s="30">
        <v>288378</v>
      </c>
      <c r="E17" s="30">
        <v>12101020.17</v>
      </c>
      <c r="F17" s="30">
        <v>1657633.4</v>
      </c>
      <c r="G17" s="11"/>
      <c r="H17" s="11"/>
      <c r="I17" s="11"/>
      <c r="J17" s="30">
        <v>6420</v>
      </c>
      <c r="K17" s="11">
        <f t="shared" si="1"/>
        <v>17740259.849999998</v>
      </c>
      <c r="L17" s="30">
        <v>10672605.027099451</v>
      </c>
      <c r="M17" s="30">
        <v>78.59422958870472</v>
      </c>
      <c r="N17" s="30">
        <v>133927.727829957</v>
      </c>
      <c r="O17" s="11">
        <f t="shared" si="2"/>
        <v>10806611.349158997</v>
      </c>
      <c r="P17" s="41">
        <f t="shared" si="0"/>
        <v>28546871.199158996</v>
      </c>
      <c r="Q17" s="30">
        <v>4038673.16</v>
      </c>
      <c r="R17" s="30">
        <v>64578</v>
      </c>
      <c r="S17" s="30">
        <v>443070</v>
      </c>
      <c r="T17" s="30">
        <v>1162151.8000000003</v>
      </c>
      <c r="U17" s="30">
        <v>848792.37</v>
      </c>
      <c r="V17" s="240"/>
      <c r="W17" s="30">
        <v>50292</v>
      </c>
      <c r="X17" s="240"/>
      <c r="Y17" s="240">
        <v>0</v>
      </c>
      <c r="Z17" s="30">
        <f t="shared" si="3"/>
        <v>6607557.330000001</v>
      </c>
      <c r="AA17" s="30">
        <v>10248524.531535868</v>
      </c>
      <c r="AB17" s="30">
        <f t="shared" si="7"/>
        <v>10248524.531535868</v>
      </c>
      <c r="AC17" s="240">
        <f t="shared" si="8"/>
        <v>16856081.86153587</v>
      </c>
      <c r="AD17" s="41">
        <f t="shared" si="4"/>
        <v>62.7538864375766</v>
      </c>
      <c r="AE17" s="41">
        <f t="shared" si="5"/>
        <v>5.164309139946641</v>
      </c>
      <c r="AF17" s="41">
        <f t="shared" si="6"/>
        <v>40.952962081419074</v>
      </c>
    </row>
    <row r="18" spans="1:32" ht="24">
      <c r="A18" s="326">
        <v>300600021</v>
      </c>
      <c r="B18" s="30">
        <v>2751586.79</v>
      </c>
      <c r="C18" s="11"/>
      <c r="D18" s="30">
        <v>295280</v>
      </c>
      <c r="E18" s="30">
        <v>1564462.16</v>
      </c>
      <c r="F18" s="30">
        <v>2121665.69</v>
      </c>
      <c r="G18" s="11"/>
      <c r="H18" s="11"/>
      <c r="I18" s="11"/>
      <c r="J18" s="11"/>
      <c r="K18" s="11">
        <f t="shared" si="1"/>
        <v>6732994.640000001</v>
      </c>
      <c r="L18" s="30">
        <v>9467633.49178177</v>
      </c>
      <c r="M18" s="30">
        <v>69.72068753836709</v>
      </c>
      <c r="N18" s="30">
        <v>118806.85533302638</v>
      </c>
      <c r="O18" s="11">
        <f t="shared" si="2"/>
        <v>9586510.067802334</v>
      </c>
      <c r="P18" s="41">
        <f t="shared" si="0"/>
        <v>16319504.707802335</v>
      </c>
      <c r="Q18" s="30">
        <v>3346336.2</v>
      </c>
      <c r="R18" s="30">
        <v>2600</v>
      </c>
      <c r="S18" s="30">
        <v>545648</v>
      </c>
      <c r="T18" s="30">
        <v>3162722.43</v>
      </c>
      <c r="U18" s="30">
        <v>1879959.3099999998</v>
      </c>
      <c r="V18" s="240"/>
      <c r="W18" s="240"/>
      <c r="X18" s="240"/>
      <c r="Y18" s="240">
        <v>3.092281986027956E-11</v>
      </c>
      <c r="Z18" s="30">
        <f t="shared" si="3"/>
        <v>8937265.940000001</v>
      </c>
      <c r="AA18" s="30">
        <v>9091433.052168915</v>
      </c>
      <c r="AB18" s="30">
        <f t="shared" si="7"/>
        <v>9091433.052168915</v>
      </c>
      <c r="AC18" s="240">
        <f t="shared" si="8"/>
        <v>18028698.99216892</v>
      </c>
      <c r="AD18" s="41">
        <f t="shared" si="4"/>
        <v>-32.73834924662884</v>
      </c>
      <c r="AE18" s="41">
        <f t="shared" si="5"/>
        <v>5.164309139946623</v>
      </c>
      <c r="AF18" s="41">
        <f t="shared" si="6"/>
        <v>-10.473322046038689</v>
      </c>
    </row>
    <row r="19" spans="1:32" ht="24">
      <c r="A19" s="326">
        <v>300600022</v>
      </c>
      <c r="B19" s="30">
        <v>2109284.25</v>
      </c>
      <c r="C19" s="30">
        <v>88559</v>
      </c>
      <c r="D19" s="30">
        <v>573100</v>
      </c>
      <c r="E19" s="30">
        <v>2720669.8000000003</v>
      </c>
      <c r="F19" s="30">
        <v>1619099.6199999999</v>
      </c>
      <c r="G19" s="11"/>
      <c r="H19" s="30">
        <v>60168</v>
      </c>
      <c r="I19" s="11"/>
      <c r="J19" s="11"/>
      <c r="K19" s="11">
        <f t="shared" si="1"/>
        <v>7170880.670000001</v>
      </c>
      <c r="L19" s="30">
        <v>8434800.74722376</v>
      </c>
      <c r="M19" s="30">
        <v>62.11479435236342</v>
      </c>
      <c r="N19" s="30">
        <v>105846.1074785144</v>
      </c>
      <c r="O19" s="11">
        <f t="shared" si="2"/>
        <v>8540708.969496626</v>
      </c>
      <c r="P19" s="41">
        <f t="shared" si="0"/>
        <v>15711589.639496628</v>
      </c>
      <c r="Q19" s="30">
        <v>2547582.77</v>
      </c>
      <c r="R19" s="30">
        <v>34860</v>
      </c>
      <c r="S19" s="30">
        <v>992740</v>
      </c>
      <c r="T19" s="30">
        <v>1539542.5699999996</v>
      </c>
      <c r="U19" s="30">
        <v>1756113.5999999999</v>
      </c>
      <c r="V19" s="240"/>
      <c r="W19" s="30">
        <v>239760</v>
      </c>
      <c r="X19" s="240"/>
      <c r="Y19" s="240">
        <v>2.9103830456733704E-11</v>
      </c>
      <c r="Z19" s="30">
        <f t="shared" si="3"/>
        <v>7110598.9399999995</v>
      </c>
      <c r="AA19" s="30">
        <v>8099640.355568669</v>
      </c>
      <c r="AB19" s="30">
        <f t="shared" si="7"/>
        <v>8099640.355568669</v>
      </c>
      <c r="AC19" s="240">
        <f t="shared" si="8"/>
        <v>15210239.295568667</v>
      </c>
      <c r="AD19" s="41">
        <f t="shared" si="4"/>
        <v>0.840646118296114</v>
      </c>
      <c r="AE19" s="41">
        <f t="shared" si="5"/>
        <v>5.164309139946649</v>
      </c>
      <c r="AF19" s="41">
        <f t="shared" si="6"/>
        <v>3.190958747214475</v>
      </c>
    </row>
    <row r="20" spans="1:32" ht="24">
      <c r="A20" s="326">
        <v>300600026</v>
      </c>
      <c r="B20" s="30">
        <v>2132904</v>
      </c>
      <c r="C20" s="30">
        <v>63010</v>
      </c>
      <c r="D20" s="30">
        <v>492288</v>
      </c>
      <c r="E20" s="30">
        <v>3593231.92</v>
      </c>
      <c r="F20" s="30">
        <v>861931.16</v>
      </c>
      <c r="G20" s="11"/>
      <c r="H20" s="11"/>
      <c r="I20" s="11"/>
      <c r="J20" s="11"/>
      <c r="K20" s="11">
        <f t="shared" si="1"/>
        <v>7143365.08</v>
      </c>
      <c r="L20" s="30">
        <v>9295494.701022103</v>
      </c>
      <c r="M20" s="30">
        <v>68.45303867403315</v>
      </c>
      <c r="N20" s="30">
        <v>116646.73069060773</v>
      </c>
      <c r="O20" s="11">
        <f t="shared" si="2"/>
        <v>9412209.884751385</v>
      </c>
      <c r="P20" s="41">
        <f t="shared" si="0"/>
        <v>16555574.964751385</v>
      </c>
      <c r="Q20" s="30">
        <v>2269141.59</v>
      </c>
      <c r="R20" s="30">
        <v>72687.11</v>
      </c>
      <c r="S20" s="30">
        <v>889562</v>
      </c>
      <c r="T20" s="30">
        <v>2708872.42</v>
      </c>
      <c r="U20" s="30">
        <v>834430.67</v>
      </c>
      <c r="V20" s="240"/>
      <c r="W20" s="240"/>
      <c r="X20" s="30">
        <v>20161.68</v>
      </c>
      <c r="Y20" s="240">
        <v>0</v>
      </c>
      <c r="Z20" s="30">
        <f t="shared" si="3"/>
        <v>6794855.469999999</v>
      </c>
      <c r="AA20" s="30">
        <v>8926134.269402208</v>
      </c>
      <c r="AB20" s="30">
        <f t="shared" si="7"/>
        <v>8926134.269402208</v>
      </c>
      <c r="AC20" s="240">
        <f t="shared" si="8"/>
        <v>15720989.739402207</v>
      </c>
      <c r="AD20" s="41">
        <f t="shared" si="4"/>
        <v>4.878787603558983</v>
      </c>
      <c r="AE20" s="41">
        <f t="shared" si="5"/>
        <v>5.164309139946644</v>
      </c>
      <c r="AF20" s="41">
        <f t="shared" si="6"/>
        <v>5.041112900796868</v>
      </c>
    </row>
    <row r="21" spans="1:32" ht="24">
      <c r="A21" s="326">
        <v>300600030</v>
      </c>
      <c r="B21" s="30">
        <v>582924</v>
      </c>
      <c r="C21" s="30">
        <v>136628</v>
      </c>
      <c r="D21" s="30">
        <v>102504</v>
      </c>
      <c r="E21" s="30">
        <v>446069.79999999993</v>
      </c>
      <c r="F21" s="30">
        <v>554400.8899999999</v>
      </c>
      <c r="G21" s="11"/>
      <c r="H21" s="11"/>
      <c r="I21" s="30">
        <v>1</v>
      </c>
      <c r="J21" s="11"/>
      <c r="K21" s="11">
        <f t="shared" si="1"/>
        <v>1822527.6899999997</v>
      </c>
      <c r="L21" s="30">
        <v>4475608.559751384</v>
      </c>
      <c r="M21" s="30">
        <v>32.95887047268263</v>
      </c>
      <c r="N21" s="30">
        <v>56163.240702885196</v>
      </c>
      <c r="O21" s="11">
        <f t="shared" si="2"/>
        <v>4531804.759324742</v>
      </c>
      <c r="P21" s="41">
        <f t="shared" si="0"/>
        <v>6354332.449324741</v>
      </c>
      <c r="Q21" s="30">
        <v>799703.5</v>
      </c>
      <c r="R21" s="30">
        <v>23956</v>
      </c>
      <c r="S21" s="30">
        <v>275942.6</v>
      </c>
      <c r="T21" s="30">
        <v>662273.63</v>
      </c>
      <c r="U21" s="30">
        <v>546919.2999999998</v>
      </c>
      <c r="V21" s="240"/>
      <c r="W21" s="240"/>
      <c r="X21" s="240"/>
      <c r="Y21" s="240">
        <v>-1.2278178473934531E-11</v>
      </c>
      <c r="Z21" s="30">
        <f t="shared" si="3"/>
        <v>2308795.03</v>
      </c>
      <c r="AA21" s="30">
        <v>4297768.351934396</v>
      </c>
      <c r="AB21" s="30">
        <f t="shared" si="7"/>
        <v>4297768.351934396</v>
      </c>
      <c r="AC21" s="240">
        <f t="shared" si="8"/>
        <v>6606563.381934395</v>
      </c>
      <c r="AD21" s="41">
        <f t="shared" si="4"/>
        <v>-26.680930153659293</v>
      </c>
      <c r="AE21" s="41">
        <f t="shared" si="5"/>
        <v>5.16430913994667</v>
      </c>
      <c r="AF21" s="41">
        <f t="shared" si="6"/>
        <v>-3.969432424588644</v>
      </c>
    </row>
    <row r="22" spans="1:32" ht="24">
      <c r="A22" s="326">
        <v>300600031</v>
      </c>
      <c r="B22" s="30">
        <v>1198934</v>
      </c>
      <c r="C22" s="11"/>
      <c r="D22" s="30">
        <v>282990</v>
      </c>
      <c r="E22" s="30">
        <v>1510808.08</v>
      </c>
      <c r="F22" s="30">
        <v>690532.3799999999</v>
      </c>
      <c r="G22" s="11"/>
      <c r="H22" s="11"/>
      <c r="I22" s="11"/>
      <c r="J22" s="11"/>
      <c r="K22" s="11">
        <f t="shared" si="1"/>
        <v>3683264.46</v>
      </c>
      <c r="L22" s="30">
        <v>4475608.559751384</v>
      </c>
      <c r="M22" s="30">
        <v>32.95887047268263</v>
      </c>
      <c r="N22" s="30">
        <v>56163.240702885196</v>
      </c>
      <c r="O22" s="11">
        <f t="shared" si="2"/>
        <v>4531804.759324742</v>
      </c>
      <c r="P22" s="41">
        <f t="shared" si="0"/>
        <v>8215069.2193247415</v>
      </c>
      <c r="Q22" s="30">
        <v>1249094</v>
      </c>
      <c r="R22" s="30">
        <v>6560</v>
      </c>
      <c r="S22" s="30">
        <v>456418</v>
      </c>
      <c r="T22" s="30">
        <v>600574.94</v>
      </c>
      <c r="U22" s="30">
        <v>680654.8899999999</v>
      </c>
      <c r="V22" s="240"/>
      <c r="W22" s="240"/>
      <c r="X22" s="30">
        <v>1</v>
      </c>
      <c r="Y22" s="240">
        <v>2.3646862246096134E-11</v>
      </c>
      <c r="Z22" s="30">
        <f t="shared" si="3"/>
        <v>2993302.83</v>
      </c>
      <c r="AA22" s="30">
        <v>4297768.351934396</v>
      </c>
      <c r="AB22" s="30">
        <f t="shared" si="7"/>
        <v>4297768.351934396</v>
      </c>
      <c r="AC22" s="240">
        <f t="shared" si="8"/>
        <v>7291071.181934396</v>
      </c>
      <c r="AD22" s="41">
        <f t="shared" si="4"/>
        <v>18.7323402240848</v>
      </c>
      <c r="AE22" s="41">
        <f t="shared" si="5"/>
        <v>5.16430913994667</v>
      </c>
      <c r="AF22" s="41">
        <f t="shared" si="6"/>
        <v>11.24759892730759</v>
      </c>
    </row>
    <row r="23" spans="1:32" ht="24">
      <c r="A23" s="326">
        <v>300600032</v>
      </c>
      <c r="B23" s="30">
        <v>1874144.71</v>
      </c>
      <c r="C23" s="30">
        <v>75055</v>
      </c>
      <c r="D23" s="30">
        <v>269066</v>
      </c>
      <c r="E23" s="30">
        <v>1500320.61</v>
      </c>
      <c r="F23" s="30">
        <v>713513.1000000001</v>
      </c>
      <c r="G23" s="11"/>
      <c r="H23" s="11"/>
      <c r="I23" s="11"/>
      <c r="J23" s="11"/>
      <c r="K23" s="11">
        <f t="shared" si="1"/>
        <v>4432099.42</v>
      </c>
      <c r="L23" s="30">
        <v>6196996.467348071</v>
      </c>
      <c r="M23" s="30">
        <v>45.6353591160221</v>
      </c>
      <c r="N23" s="30">
        <v>77764.48712707181</v>
      </c>
      <c r="O23" s="11">
        <f t="shared" si="2"/>
        <v>6274806.589834259</v>
      </c>
      <c r="P23" s="41">
        <f t="shared" si="0"/>
        <v>10706906.00983426</v>
      </c>
      <c r="Q23" s="30">
        <v>2270435.8</v>
      </c>
      <c r="R23" s="30">
        <v>26610</v>
      </c>
      <c r="S23" s="30">
        <v>493708.16</v>
      </c>
      <c r="T23" s="30">
        <v>871830.86</v>
      </c>
      <c r="U23" s="30">
        <v>696741.9500000002</v>
      </c>
      <c r="V23" s="240"/>
      <c r="W23" s="240"/>
      <c r="X23" s="240"/>
      <c r="Y23" s="240">
        <v>0</v>
      </c>
      <c r="Z23" s="30">
        <f t="shared" si="3"/>
        <v>4359326.77</v>
      </c>
      <c r="AA23" s="30">
        <v>5950756.179601472</v>
      </c>
      <c r="AB23" s="30">
        <f t="shared" si="7"/>
        <v>5950756.179601472</v>
      </c>
      <c r="AC23" s="240">
        <f t="shared" si="8"/>
        <v>10310082.949601471</v>
      </c>
      <c r="AD23" s="41">
        <f t="shared" si="4"/>
        <v>1.6419453424625654</v>
      </c>
      <c r="AE23" s="41">
        <f t="shared" si="5"/>
        <v>5.164309139946677</v>
      </c>
      <c r="AF23" s="41">
        <f t="shared" si="6"/>
        <v>3.7062346476966135</v>
      </c>
    </row>
    <row r="24" spans="1:32" ht="24">
      <c r="A24" s="326">
        <v>300600035</v>
      </c>
      <c r="B24" s="30">
        <v>2840840.5</v>
      </c>
      <c r="C24" s="11"/>
      <c r="D24" s="30">
        <v>315978</v>
      </c>
      <c r="E24" s="30">
        <v>4301130.36</v>
      </c>
      <c r="F24" s="30">
        <v>1069190.8699999996</v>
      </c>
      <c r="G24" s="11"/>
      <c r="H24" s="30">
        <v>30000</v>
      </c>
      <c r="I24" s="11"/>
      <c r="J24" s="30">
        <v>214249.16999999998</v>
      </c>
      <c r="K24" s="11">
        <f t="shared" si="1"/>
        <v>8771388.9</v>
      </c>
      <c r="L24" s="30">
        <v>7574106.7934254175</v>
      </c>
      <c r="M24" s="30">
        <v>55.77655003069368</v>
      </c>
      <c r="N24" s="30">
        <v>95045.48426642113</v>
      </c>
      <c r="O24" s="11">
        <f t="shared" si="2"/>
        <v>7669208.054241869</v>
      </c>
      <c r="P24" s="41">
        <f t="shared" si="0"/>
        <v>16440596.954241868</v>
      </c>
      <c r="Q24" s="30">
        <v>2971012</v>
      </c>
      <c r="R24" s="30">
        <v>8350</v>
      </c>
      <c r="S24" s="30">
        <v>541232</v>
      </c>
      <c r="T24" s="30">
        <v>6010290.41</v>
      </c>
      <c r="U24" s="30">
        <v>1073473.99</v>
      </c>
      <c r="V24" s="240"/>
      <c r="W24" s="30">
        <v>47821.25</v>
      </c>
      <c r="X24" s="240"/>
      <c r="Y24" s="240">
        <v>0</v>
      </c>
      <c r="Z24" s="30">
        <f t="shared" si="3"/>
        <v>10652179.65</v>
      </c>
      <c r="AA24" s="30">
        <v>7273146.441735132</v>
      </c>
      <c r="AB24" s="30">
        <f t="shared" si="7"/>
        <v>7273146.441735132</v>
      </c>
      <c r="AC24" s="240">
        <f t="shared" si="8"/>
        <v>17925326.091735132</v>
      </c>
      <c r="AD24" s="41">
        <f t="shared" si="4"/>
        <v>-21.442336800275722</v>
      </c>
      <c r="AE24" s="41">
        <f t="shared" si="5"/>
        <v>5.164309139946644</v>
      </c>
      <c r="AF24" s="41">
        <f t="shared" si="6"/>
        <v>-9.030871212436033</v>
      </c>
    </row>
    <row r="25" spans="1:32" ht="24">
      <c r="A25" s="326">
        <v>300600036</v>
      </c>
      <c r="B25" s="30">
        <v>1966468.5</v>
      </c>
      <c r="C25" s="30">
        <v>104690</v>
      </c>
      <c r="D25" s="30">
        <v>265174</v>
      </c>
      <c r="E25" s="30">
        <v>1973373.9</v>
      </c>
      <c r="F25" s="30">
        <v>767336.5200000001</v>
      </c>
      <c r="G25" s="11"/>
      <c r="H25" s="11"/>
      <c r="I25" s="11"/>
      <c r="J25" s="11"/>
      <c r="K25" s="11">
        <f t="shared" si="1"/>
        <v>5077042.920000001</v>
      </c>
      <c r="L25" s="30">
        <v>6885551.630386743</v>
      </c>
      <c r="M25" s="30">
        <v>50.705954573357886</v>
      </c>
      <c r="N25" s="30">
        <v>86404.98569674646</v>
      </c>
      <c r="O25" s="11">
        <f t="shared" si="2"/>
        <v>6972007.322038062</v>
      </c>
      <c r="P25" s="41">
        <f t="shared" si="0"/>
        <v>12049050.242038064</v>
      </c>
      <c r="Q25" s="30">
        <v>2110676.17</v>
      </c>
      <c r="R25" s="30">
        <v>50510</v>
      </c>
      <c r="S25" s="30">
        <v>468995</v>
      </c>
      <c r="T25" s="30">
        <v>2038978.6700000004</v>
      </c>
      <c r="U25" s="30">
        <v>761104.1100000001</v>
      </c>
      <c r="V25" s="240"/>
      <c r="W25" s="240"/>
      <c r="X25" s="240"/>
      <c r="Y25" s="240">
        <v>0</v>
      </c>
      <c r="Z25" s="30">
        <f t="shared" si="3"/>
        <v>5430263.95</v>
      </c>
      <c r="AA25" s="30">
        <v>6611951.310668302</v>
      </c>
      <c r="AB25" s="30">
        <f t="shared" si="7"/>
        <v>6611951.310668302</v>
      </c>
      <c r="AC25" s="240">
        <f t="shared" si="8"/>
        <v>12042215.260668302</v>
      </c>
      <c r="AD25" s="41">
        <f t="shared" si="4"/>
        <v>-6.9572196959091155</v>
      </c>
      <c r="AE25" s="41">
        <f t="shared" si="5"/>
        <v>5.164309139946634</v>
      </c>
      <c r="AF25" s="41">
        <f t="shared" si="6"/>
        <v>0.056726308152613626</v>
      </c>
    </row>
    <row r="26" spans="1:32" ht="24">
      <c r="A26" s="326">
        <v>300600037</v>
      </c>
      <c r="B26" s="30">
        <v>3540017</v>
      </c>
      <c r="C26" s="30">
        <v>1350350</v>
      </c>
      <c r="D26" s="30">
        <v>2586151</v>
      </c>
      <c r="E26" s="30">
        <v>2257888.37</v>
      </c>
      <c r="F26" s="30">
        <v>3161386.0799999996</v>
      </c>
      <c r="G26" s="11"/>
      <c r="H26" s="11"/>
      <c r="I26" s="30">
        <v>2</v>
      </c>
      <c r="J26" s="11"/>
      <c r="K26" s="11">
        <f t="shared" si="1"/>
        <v>12895794.450000001</v>
      </c>
      <c r="L26" s="30">
        <v>11877576.562417133</v>
      </c>
      <c r="M26" s="30">
        <v>87.46777163904235</v>
      </c>
      <c r="N26" s="30">
        <v>149048.60032688765</v>
      </c>
      <c r="O26" s="11">
        <f t="shared" si="2"/>
        <v>12026712.63051566</v>
      </c>
      <c r="P26" s="41">
        <f t="shared" si="0"/>
        <v>24922507.08051566</v>
      </c>
      <c r="Q26" s="30">
        <v>4685867</v>
      </c>
      <c r="R26" s="30">
        <v>1142978</v>
      </c>
      <c r="S26" s="30">
        <v>1061119</v>
      </c>
      <c r="T26" s="30">
        <v>2072727.66</v>
      </c>
      <c r="U26" s="30">
        <v>2882326.4499999997</v>
      </c>
      <c r="V26" s="240"/>
      <c r="W26" s="240"/>
      <c r="X26" s="240"/>
      <c r="Y26" s="240">
        <v>0</v>
      </c>
      <c r="Z26" s="30">
        <f t="shared" si="3"/>
        <v>11845018.11</v>
      </c>
      <c r="AA26" s="30">
        <v>11405616.010902822</v>
      </c>
      <c r="AB26" s="30">
        <f t="shared" si="7"/>
        <v>11405616.010902822</v>
      </c>
      <c r="AC26" s="240">
        <f t="shared" si="8"/>
        <v>23250634.12090282</v>
      </c>
      <c r="AD26" s="41">
        <f t="shared" si="4"/>
        <v>8.148209434278023</v>
      </c>
      <c r="AE26" s="41">
        <f t="shared" si="5"/>
        <v>5.16430913994664</v>
      </c>
      <c r="AF26" s="41">
        <f t="shared" si="6"/>
        <v>6.708285623960777</v>
      </c>
    </row>
    <row r="27" spans="1:32" ht="24">
      <c r="A27" s="326">
        <v>300600038</v>
      </c>
      <c r="B27" s="30">
        <v>3042152</v>
      </c>
      <c r="C27" s="30">
        <v>34075</v>
      </c>
      <c r="D27" s="30">
        <v>268091</v>
      </c>
      <c r="E27" s="30">
        <v>5579666.33</v>
      </c>
      <c r="F27" s="30">
        <v>1195078.0399999998</v>
      </c>
      <c r="G27" s="11"/>
      <c r="H27" s="30">
        <v>254930.83000000002</v>
      </c>
      <c r="I27" s="30">
        <v>2</v>
      </c>
      <c r="J27" s="30">
        <v>808548.32</v>
      </c>
      <c r="K27" s="11">
        <f t="shared" si="1"/>
        <v>11182543.52</v>
      </c>
      <c r="L27" s="30">
        <v>7401968.002665747</v>
      </c>
      <c r="M27" s="30">
        <v>54.508901166359735</v>
      </c>
      <c r="N27" s="30">
        <v>92885.35962400245</v>
      </c>
      <c r="O27" s="11">
        <f t="shared" si="2"/>
        <v>7494907.871190916</v>
      </c>
      <c r="P27" s="41">
        <f t="shared" si="0"/>
        <v>18677451.391190916</v>
      </c>
      <c r="Q27" s="30">
        <v>3615473.8200000003</v>
      </c>
      <c r="R27" s="30">
        <v>166888</v>
      </c>
      <c r="S27" s="30">
        <v>490312</v>
      </c>
      <c r="T27" s="30">
        <v>6553797.039999999</v>
      </c>
      <c r="U27" s="30">
        <v>1215830.14</v>
      </c>
      <c r="V27" s="240"/>
      <c r="W27" s="30">
        <v>16830</v>
      </c>
      <c r="X27" s="30">
        <v>3</v>
      </c>
      <c r="Y27" s="240">
        <v>706683.12</v>
      </c>
      <c r="Z27" s="30">
        <f t="shared" si="3"/>
        <v>12765817.12</v>
      </c>
      <c r="AA27" s="30">
        <v>7107847.658968424</v>
      </c>
      <c r="AB27" s="30">
        <f t="shared" si="7"/>
        <v>7107847.658968424</v>
      </c>
      <c r="AC27" s="240">
        <f t="shared" si="8"/>
        <v>19873664.778968424</v>
      </c>
      <c r="AD27" s="41">
        <f t="shared" si="4"/>
        <v>-14.158438973819436</v>
      </c>
      <c r="AE27" s="41">
        <f t="shared" si="5"/>
        <v>5.164309139946623</v>
      </c>
      <c r="AF27" s="41">
        <f t="shared" si="6"/>
        <v>-6.40458573669046</v>
      </c>
    </row>
    <row r="28" spans="1:32" ht="24">
      <c r="A28" s="326">
        <v>300600039</v>
      </c>
      <c r="B28" s="30">
        <v>5552956.45</v>
      </c>
      <c r="C28" s="30">
        <v>57391</v>
      </c>
      <c r="D28" s="30">
        <v>370530</v>
      </c>
      <c r="E28" s="30">
        <v>2583882.16</v>
      </c>
      <c r="F28" s="30">
        <v>1576054.4100000006</v>
      </c>
      <c r="G28" s="11"/>
      <c r="H28" s="30">
        <v>114612.92</v>
      </c>
      <c r="I28" s="30">
        <v>3</v>
      </c>
      <c r="J28" s="11"/>
      <c r="K28" s="11">
        <f t="shared" si="1"/>
        <v>10255429.94</v>
      </c>
      <c r="L28" s="30">
        <v>17730295.448245864</v>
      </c>
      <c r="M28" s="30">
        <v>130.56783302639656</v>
      </c>
      <c r="N28" s="30">
        <v>222492.83816912211</v>
      </c>
      <c r="O28" s="11">
        <f t="shared" si="2"/>
        <v>17952918.85424801</v>
      </c>
      <c r="P28" s="41">
        <f t="shared" si="0"/>
        <v>28208348.794248007</v>
      </c>
      <c r="Q28" s="30">
        <v>6660841.220000001</v>
      </c>
      <c r="R28" s="30">
        <v>113434</v>
      </c>
      <c r="S28" s="30">
        <v>421785</v>
      </c>
      <c r="T28" s="30">
        <v>5682076.97</v>
      </c>
      <c r="U28" s="30">
        <v>1543455.8700000003</v>
      </c>
      <c r="V28" s="240"/>
      <c r="W28" s="30">
        <v>602284.73</v>
      </c>
      <c r="X28" s="30">
        <v>77992.00000000001</v>
      </c>
      <c r="Y28" s="240">
        <v>2.546585164964199E-10</v>
      </c>
      <c r="Z28" s="30">
        <f t="shared" si="3"/>
        <v>15101869.790000003</v>
      </c>
      <c r="AA28" s="30">
        <v>17025774.624970876</v>
      </c>
      <c r="AB28" s="30">
        <f t="shared" si="7"/>
        <v>17025774.624970876</v>
      </c>
      <c r="AC28" s="240">
        <f t="shared" si="8"/>
        <v>32127644.41497088</v>
      </c>
      <c r="AD28" s="41">
        <f t="shared" si="4"/>
        <v>-47.25730543092183</v>
      </c>
      <c r="AE28" s="41">
        <f t="shared" si="5"/>
        <v>5.164309139946642</v>
      </c>
      <c r="AF28" s="41">
        <f t="shared" si="6"/>
        <v>-13.894097982516648</v>
      </c>
    </row>
    <row r="29" spans="1:32" ht="24">
      <c r="A29" s="326">
        <v>300600040</v>
      </c>
      <c r="B29" s="30">
        <v>2478147</v>
      </c>
      <c r="C29" s="30">
        <v>108488</v>
      </c>
      <c r="D29" s="30">
        <v>559486</v>
      </c>
      <c r="E29" s="30">
        <v>1835160.84</v>
      </c>
      <c r="F29" s="30">
        <v>1643451.0699999998</v>
      </c>
      <c r="G29" s="11"/>
      <c r="H29" s="30">
        <v>381065.89</v>
      </c>
      <c r="I29" s="11"/>
      <c r="J29" s="11"/>
      <c r="K29" s="11">
        <f t="shared" si="1"/>
        <v>7005798.8</v>
      </c>
      <c r="L29" s="30">
        <v>9811911.073301109</v>
      </c>
      <c r="M29" s="30">
        <v>72.25598526703499</v>
      </c>
      <c r="N29" s="30">
        <v>123127.10461786372</v>
      </c>
      <c r="O29" s="11">
        <f t="shared" si="2"/>
        <v>9935110.43390424</v>
      </c>
      <c r="P29" s="41">
        <f t="shared" si="0"/>
        <v>16940909.23390424</v>
      </c>
      <c r="Q29" s="30">
        <v>2674931.35</v>
      </c>
      <c r="R29" s="30">
        <v>47144</v>
      </c>
      <c r="S29" s="30">
        <v>1031971</v>
      </c>
      <c r="T29" s="30">
        <v>2212929.37</v>
      </c>
      <c r="U29" s="30">
        <v>2003843.8500000008</v>
      </c>
      <c r="V29" s="240"/>
      <c r="W29" s="30">
        <v>324138.37</v>
      </c>
      <c r="X29" s="240"/>
      <c r="Y29" s="240">
        <v>260018</v>
      </c>
      <c r="Z29" s="30">
        <f t="shared" si="3"/>
        <v>8554975.940000001</v>
      </c>
      <c r="AA29" s="30">
        <v>9422030.61770233</v>
      </c>
      <c r="AB29" s="30">
        <f t="shared" si="7"/>
        <v>9422030.61770233</v>
      </c>
      <c r="AC29" s="240">
        <f t="shared" si="8"/>
        <v>17977006.557702333</v>
      </c>
      <c r="AD29" s="41">
        <f t="shared" si="4"/>
        <v>-22.112783769925016</v>
      </c>
      <c r="AE29" s="41">
        <f t="shared" si="5"/>
        <v>5.1643091399466545</v>
      </c>
      <c r="AF29" s="41">
        <f t="shared" si="6"/>
        <v>-6.115948733876268</v>
      </c>
    </row>
    <row r="30" spans="1:32" ht="24">
      <c r="A30" s="326">
        <v>300600044</v>
      </c>
      <c r="B30" s="30">
        <v>3749672.93</v>
      </c>
      <c r="C30" s="30">
        <v>269283</v>
      </c>
      <c r="D30" s="30">
        <v>318156</v>
      </c>
      <c r="E30" s="30">
        <v>1056413.9300000002</v>
      </c>
      <c r="F30" s="30">
        <v>1158533.23</v>
      </c>
      <c r="G30" s="11"/>
      <c r="H30" s="11"/>
      <c r="I30" s="11"/>
      <c r="J30" s="11"/>
      <c r="K30" s="11">
        <f t="shared" si="1"/>
        <v>6552059.09</v>
      </c>
      <c r="L30" s="30">
        <v>9295494.701022103</v>
      </c>
      <c r="M30" s="30">
        <v>68.45303867403315</v>
      </c>
      <c r="N30" s="30">
        <v>116646.73069060773</v>
      </c>
      <c r="O30" s="11">
        <f t="shared" si="2"/>
        <v>9412209.884751385</v>
      </c>
      <c r="P30" s="41">
        <f t="shared" si="0"/>
        <v>15964268.974751385</v>
      </c>
      <c r="Q30" s="30">
        <v>3349997.5</v>
      </c>
      <c r="R30" s="30">
        <v>42842</v>
      </c>
      <c r="S30" s="30">
        <v>611520</v>
      </c>
      <c r="T30" s="30">
        <v>5011755.470000001</v>
      </c>
      <c r="U30" s="30">
        <v>1283929.8900000001</v>
      </c>
      <c r="V30" s="240"/>
      <c r="W30" s="30">
        <v>84000</v>
      </c>
      <c r="X30" s="30">
        <v>4</v>
      </c>
      <c r="Y30" s="240">
        <v>0</v>
      </c>
      <c r="Z30" s="30">
        <f t="shared" si="3"/>
        <v>10384048.860000001</v>
      </c>
      <c r="AA30" s="30">
        <v>8926134.269402208</v>
      </c>
      <c r="AB30" s="30">
        <f t="shared" si="7"/>
        <v>8926134.269402208</v>
      </c>
      <c r="AC30" s="240">
        <f t="shared" si="8"/>
        <v>19310183.12940221</v>
      </c>
      <c r="AD30" s="41">
        <f t="shared" si="4"/>
        <v>-58.48527489394179</v>
      </c>
      <c r="AE30" s="41">
        <f t="shared" si="5"/>
        <v>5.164309139946644</v>
      </c>
      <c r="AF30" s="41">
        <f t="shared" si="6"/>
        <v>-20.958768359156455</v>
      </c>
    </row>
    <row r="31" spans="1:32" ht="24">
      <c r="A31" s="326">
        <v>300600047</v>
      </c>
      <c r="B31" s="30">
        <v>3114628</v>
      </c>
      <c r="C31" s="11"/>
      <c r="D31" s="30">
        <v>603325</v>
      </c>
      <c r="E31" s="30">
        <v>1054116.4700000002</v>
      </c>
      <c r="F31" s="30">
        <v>1022952.59</v>
      </c>
      <c r="G31" s="11"/>
      <c r="H31" s="30">
        <v>100981.2</v>
      </c>
      <c r="I31" s="11"/>
      <c r="J31" s="11"/>
      <c r="K31" s="11">
        <f t="shared" si="1"/>
        <v>5896003.260000001</v>
      </c>
      <c r="L31" s="30">
        <v>8262661.956464092</v>
      </c>
      <c r="M31" s="30">
        <v>60.84714548802947</v>
      </c>
      <c r="N31" s="30">
        <v>103685.98283609575</v>
      </c>
      <c r="O31" s="11">
        <f t="shared" si="2"/>
        <v>8366408.786445676</v>
      </c>
      <c r="P31" s="41">
        <f t="shared" si="0"/>
        <v>14262412.046445677</v>
      </c>
      <c r="Q31" s="30">
        <v>3556629</v>
      </c>
      <c r="R31" s="30">
        <v>132000</v>
      </c>
      <c r="S31" s="30">
        <v>861177</v>
      </c>
      <c r="T31" s="30">
        <v>1069735.1400000001</v>
      </c>
      <c r="U31" s="30">
        <v>1026437.8899999999</v>
      </c>
      <c r="V31" s="240"/>
      <c r="W31" s="30">
        <v>194338.8</v>
      </c>
      <c r="X31" s="30">
        <v>2</v>
      </c>
      <c r="Y31" s="240">
        <v>0</v>
      </c>
      <c r="Z31" s="30">
        <f t="shared" si="3"/>
        <v>6840319.83</v>
      </c>
      <c r="AA31" s="30">
        <v>7934341.572801962</v>
      </c>
      <c r="AB31" s="30">
        <f t="shared" si="7"/>
        <v>7934341.572801962</v>
      </c>
      <c r="AC31" s="240">
        <f t="shared" si="8"/>
        <v>14774661.40280196</v>
      </c>
      <c r="AD31" s="41">
        <f t="shared" si="4"/>
        <v>-16.016215194562143</v>
      </c>
      <c r="AE31" s="41">
        <f t="shared" si="5"/>
        <v>5.164309139946663</v>
      </c>
      <c r="AF31" s="41">
        <f t="shared" si="6"/>
        <v>-3.591603963538137</v>
      </c>
    </row>
    <row r="32" spans="1:32" ht="24">
      <c r="A32" s="326">
        <v>300600050</v>
      </c>
      <c r="B32" s="30">
        <v>2472149.83</v>
      </c>
      <c r="C32" s="30">
        <v>172024</v>
      </c>
      <c r="D32" s="30">
        <v>405016</v>
      </c>
      <c r="E32" s="30">
        <v>3465378.4199999995</v>
      </c>
      <c r="F32" s="30">
        <v>1064498.3800000001</v>
      </c>
      <c r="G32" s="11"/>
      <c r="H32" s="30">
        <v>44100</v>
      </c>
      <c r="I32" s="30">
        <v>234808.61</v>
      </c>
      <c r="J32" s="11"/>
      <c r="K32" s="11">
        <f t="shared" si="1"/>
        <v>7857975.24</v>
      </c>
      <c r="L32" s="30">
        <v>9123355.910262436</v>
      </c>
      <c r="M32" s="30">
        <v>67.1853898096992</v>
      </c>
      <c r="N32" s="30">
        <v>114486.60604818907</v>
      </c>
      <c r="O32" s="11">
        <f t="shared" si="2"/>
        <v>9237909.701700434</v>
      </c>
      <c r="P32" s="41">
        <f t="shared" si="0"/>
        <v>17095884.941700436</v>
      </c>
      <c r="Q32" s="30">
        <v>2789062.5</v>
      </c>
      <c r="R32" s="30">
        <v>80700</v>
      </c>
      <c r="S32" s="30">
        <v>793460</v>
      </c>
      <c r="T32" s="30">
        <v>8461313.14</v>
      </c>
      <c r="U32" s="30">
        <v>1462384.4100000001</v>
      </c>
      <c r="V32" s="240"/>
      <c r="W32" s="240"/>
      <c r="X32" s="30">
        <v>163681</v>
      </c>
      <c r="Y32" s="240">
        <v>2.1827872842550278E-11</v>
      </c>
      <c r="Z32" s="30">
        <f t="shared" si="3"/>
        <v>13750601.05</v>
      </c>
      <c r="AA32" s="30">
        <v>8760835.486635499</v>
      </c>
      <c r="AB32" s="30">
        <f t="shared" si="7"/>
        <v>8760835.486635499</v>
      </c>
      <c r="AC32" s="240">
        <f t="shared" si="8"/>
        <v>22511436.5366355</v>
      </c>
      <c r="AD32" s="41">
        <f t="shared" si="4"/>
        <v>-74.9891114444387</v>
      </c>
      <c r="AE32" s="41">
        <f t="shared" si="5"/>
        <v>5.164309139946667</v>
      </c>
      <c r="AF32" s="41">
        <f t="shared" si="6"/>
        <v>-31.677515457099275</v>
      </c>
    </row>
    <row r="33" spans="1:32" ht="24">
      <c r="A33" s="326">
        <v>300600053</v>
      </c>
      <c r="B33" s="30">
        <v>6105636.05</v>
      </c>
      <c r="C33" s="30">
        <v>24429</v>
      </c>
      <c r="D33" s="30">
        <v>251145</v>
      </c>
      <c r="E33" s="30">
        <v>3444317.9299999997</v>
      </c>
      <c r="F33" s="30">
        <v>934289.5399999999</v>
      </c>
      <c r="G33" s="11"/>
      <c r="H33" s="11"/>
      <c r="I33" s="30">
        <v>104216.68</v>
      </c>
      <c r="J33" s="11"/>
      <c r="K33" s="11">
        <f t="shared" si="1"/>
        <v>10864034.2</v>
      </c>
      <c r="L33" s="30">
        <v>17730295.448245864</v>
      </c>
      <c r="M33" s="30">
        <v>130.56783302639656</v>
      </c>
      <c r="N33" s="30">
        <v>222492.83816912211</v>
      </c>
      <c r="O33" s="11">
        <f t="shared" si="2"/>
        <v>17952918.85424801</v>
      </c>
      <c r="P33" s="41">
        <f t="shared" si="0"/>
        <v>28816953.05424801</v>
      </c>
      <c r="Q33" s="30">
        <v>6541837.74</v>
      </c>
      <c r="R33" s="30">
        <v>105000</v>
      </c>
      <c r="S33" s="30">
        <v>537909</v>
      </c>
      <c r="T33" s="30">
        <v>2030072.5799999996</v>
      </c>
      <c r="U33" s="30">
        <v>1197747.35</v>
      </c>
      <c r="V33" s="240"/>
      <c r="W33" s="240"/>
      <c r="X33" s="30">
        <v>7</v>
      </c>
      <c r="Y33" s="240">
        <v>1.0913936421275139E-11</v>
      </c>
      <c r="Z33" s="30">
        <f t="shared" si="3"/>
        <v>10412573.67</v>
      </c>
      <c r="AA33" s="30">
        <v>17025774.624970876</v>
      </c>
      <c r="AB33" s="30">
        <f t="shared" si="7"/>
        <v>17025774.624970876</v>
      </c>
      <c r="AC33" s="240">
        <f t="shared" si="8"/>
        <v>27438348.294970877</v>
      </c>
      <c r="AD33" s="41">
        <f t="shared" si="4"/>
        <v>4.155551443311909</v>
      </c>
      <c r="AE33" s="41">
        <f t="shared" si="5"/>
        <v>5.164309139946642</v>
      </c>
      <c r="AF33" s="41">
        <f t="shared" si="6"/>
        <v>4.784005986621499</v>
      </c>
    </row>
    <row r="34" spans="1:32" ht="24">
      <c r="A34" s="326">
        <v>300600054</v>
      </c>
      <c r="B34" s="30">
        <v>1706607.9300000002</v>
      </c>
      <c r="C34" s="30">
        <v>117056</v>
      </c>
      <c r="D34" s="30">
        <v>179188</v>
      </c>
      <c r="E34" s="30">
        <v>1828465.9800000002</v>
      </c>
      <c r="F34" s="30">
        <v>624640.5599999999</v>
      </c>
      <c r="G34" s="11"/>
      <c r="H34" s="11"/>
      <c r="I34" s="30">
        <v>4333.94</v>
      </c>
      <c r="J34" s="30">
        <v>68882.67</v>
      </c>
      <c r="K34" s="11">
        <f t="shared" si="1"/>
        <v>4529175.08</v>
      </c>
      <c r="L34" s="30">
        <v>4992024.932030389</v>
      </c>
      <c r="M34" s="30">
        <v>36.76181706568447</v>
      </c>
      <c r="N34" s="30">
        <v>62643.614630141186</v>
      </c>
      <c r="O34" s="11">
        <f t="shared" si="2"/>
        <v>5054705.308477596</v>
      </c>
      <c r="P34" s="41">
        <f t="shared" si="0"/>
        <v>9583880.388477597</v>
      </c>
      <c r="Q34" s="30">
        <v>1807022.19</v>
      </c>
      <c r="R34" s="30">
        <v>41017</v>
      </c>
      <c r="S34" s="30">
        <v>251722</v>
      </c>
      <c r="T34" s="30">
        <v>1762144.92</v>
      </c>
      <c r="U34" s="30">
        <v>689140.3499999999</v>
      </c>
      <c r="V34" s="240"/>
      <c r="W34" s="240"/>
      <c r="X34" s="30">
        <v>30035.000000000004</v>
      </c>
      <c r="Y34" s="240">
        <v>-1.305124897044152E-10</v>
      </c>
      <c r="Z34" s="30">
        <f t="shared" si="3"/>
        <v>4581081.46</v>
      </c>
      <c r="AA34" s="30">
        <v>4793664.700234518</v>
      </c>
      <c r="AB34" s="30">
        <f t="shared" si="7"/>
        <v>4793664.700234518</v>
      </c>
      <c r="AC34" s="240">
        <f t="shared" si="8"/>
        <v>9374746.160234518</v>
      </c>
      <c r="AD34" s="41">
        <f t="shared" si="4"/>
        <v>-1.1460448996376595</v>
      </c>
      <c r="AE34" s="41">
        <f t="shared" si="5"/>
        <v>5.16430913994667</v>
      </c>
      <c r="AF34" s="41">
        <f t="shared" si="6"/>
        <v>2.1821456421191843</v>
      </c>
    </row>
    <row r="35" spans="1:32" ht="24">
      <c r="A35" s="326">
        <v>300600055</v>
      </c>
      <c r="B35" s="30">
        <v>4016071</v>
      </c>
      <c r="C35" s="30">
        <v>47460</v>
      </c>
      <c r="D35" s="30">
        <v>288739</v>
      </c>
      <c r="E35" s="30">
        <v>3431437.26</v>
      </c>
      <c r="F35" s="30">
        <v>868369.2400000002</v>
      </c>
      <c r="G35" s="11"/>
      <c r="H35" s="30">
        <v>19200</v>
      </c>
      <c r="I35" s="30">
        <v>152239.33</v>
      </c>
      <c r="J35" s="30">
        <v>5612721</v>
      </c>
      <c r="K35" s="11">
        <f t="shared" si="1"/>
        <v>14436236.83</v>
      </c>
      <c r="L35" s="30">
        <v>9984049.864060778</v>
      </c>
      <c r="M35" s="30">
        <v>73.52363413136894</v>
      </c>
      <c r="N35" s="30">
        <v>125287.22926028237</v>
      </c>
      <c r="O35" s="11">
        <f t="shared" si="2"/>
        <v>10109410.616955193</v>
      </c>
      <c r="P35" s="41">
        <f t="shared" si="0"/>
        <v>24545647.446955193</v>
      </c>
      <c r="Q35" s="30">
        <v>4846386.25</v>
      </c>
      <c r="R35" s="30">
        <v>32930</v>
      </c>
      <c r="S35" s="30">
        <v>343430</v>
      </c>
      <c r="T35" s="30">
        <v>878654.1600000001</v>
      </c>
      <c r="U35" s="30">
        <v>899137.3499999999</v>
      </c>
      <c r="V35" s="240"/>
      <c r="W35" s="240"/>
      <c r="X35" s="240"/>
      <c r="Y35" s="240">
        <v>9036884.8</v>
      </c>
      <c r="Z35" s="30">
        <f t="shared" si="3"/>
        <v>16037422.56</v>
      </c>
      <c r="AA35" s="30">
        <v>9587329.400469037</v>
      </c>
      <c r="AB35" s="30">
        <f t="shared" si="7"/>
        <v>9587329.400469037</v>
      </c>
      <c r="AC35" s="240">
        <f t="shared" si="8"/>
        <v>25624751.960469037</v>
      </c>
      <c r="AD35" s="41">
        <f t="shared" si="4"/>
        <v>-11.091434345774726</v>
      </c>
      <c r="AE35" s="41">
        <f t="shared" si="5"/>
        <v>5.16430913994667</v>
      </c>
      <c r="AF35" s="41">
        <f t="shared" si="6"/>
        <v>-4.396317171286121</v>
      </c>
    </row>
    <row r="36" spans="1:32" ht="24">
      <c r="A36" s="326">
        <v>300600056</v>
      </c>
      <c r="B36" s="30">
        <v>3219360.5</v>
      </c>
      <c r="C36" s="11"/>
      <c r="D36" s="30">
        <v>247939</v>
      </c>
      <c r="E36" s="30">
        <v>5549592.8</v>
      </c>
      <c r="F36" s="30">
        <v>1209248.64</v>
      </c>
      <c r="G36" s="11"/>
      <c r="H36" s="30">
        <v>8092.5</v>
      </c>
      <c r="I36" s="11"/>
      <c r="J36" s="30">
        <v>864484.42</v>
      </c>
      <c r="K36" s="11">
        <f t="shared" si="1"/>
        <v>11098717.860000001</v>
      </c>
      <c r="L36" s="30">
        <v>8262661.956464092</v>
      </c>
      <c r="M36" s="30">
        <v>60.84714548802947</v>
      </c>
      <c r="N36" s="30">
        <v>103685.98283609575</v>
      </c>
      <c r="O36" s="11">
        <f t="shared" si="2"/>
        <v>8366408.786445676</v>
      </c>
      <c r="P36" s="41">
        <f t="shared" si="0"/>
        <v>19465126.646445677</v>
      </c>
      <c r="Q36" s="30">
        <v>3767053.5</v>
      </c>
      <c r="R36" s="30">
        <v>143510</v>
      </c>
      <c r="S36" s="30">
        <v>330518</v>
      </c>
      <c r="T36" s="30">
        <v>4036102.8299999996</v>
      </c>
      <c r="U36" s="30">
        <v>1078814.4000000001</v>
      </c>
      <c r="V36" s="240"/>
      <c r="W36" s="240"/>
      <c r="X36" s="30">
        <v>5733.379999999999</v>
      </c>
      <c r="Y36" s="240">
        <v>1.1641532182693481E-10</v>
      </c>
      <c r="Z36" s="30">
        <f t="shared" si="3"/>
        <v>9361732.110000001</v>
      </c>
      <c r="AA36" s="30">
        <v>7934341.572801962</v>
      </c>
      <c r="AB36" s="30">
        <f t="shared" si="7"/>
        <v>7934341.572801962</v>
      </c>
      <c r="AC36" s="240">
        <f t="shared" si="8"/>
        <v>17296073.682801962</v>
      </c>
      <c r="AD36" s="41">
        <f t="shared" si="4"/>
        <v>15.65032801004998</v>
      </c>
      <c r="AE36" s="41">
        <f t="shared" si="5"/>
        <v>5.164309139946663</v>
      </c>
      <c r="AF36" s="41">
        <f t="shared" si="6"/>
        <v>11.143276912815683</v>
      </c>
    </row>
    <row r="37" spans="1:32" ht="24">
      <c r="A37" s="326">
        <v>300600057</v>
      </c>
      <c r="B37" s="30">
        <v>3000113.92</v>
      </c>
      <c r="C37" s="30">
        <v>120000</v>
      </c>
      <c r="D37" s="30">
        <v>548141</v>
      </c>
      <c r="E37" s="30">
        <v>2163174.8</v>
      </c>
      <c r="F37" s="30">
        <v>1712733.67</v>
      </c>
      <c r="G37" s="11"/>
      <c r="H37" s="30">
        <v>376774.94999999995</v>
      </c>
      <c r="I37" s="11"/>
      <c r="J37" s="11"/>
      <c r="K37" s="11">
        <f t="shared" si="1"/>
        <v>7920938.34</v>
      </c>
      <c r="L37" s="30">
        <v>8090523.165704423</v>
      </c>
      <c r="M37" s="30">
        <v>59.57949662369552</v>
      </c>
      <c r="N37" s="30">
        <v>101525.85819367711</v>
      </c>
      <c r="O37" s="11">
        <f t="shared" si="2"/>
        <v>8192108.6033947235</v>
      </c>
      <c r="P37" s="41">
        <f t="shared" si="0"/>
        <v>16113046.943394724</v>
      </c>
      <c r="Q37" s="30">
        <v>3240386</v>
      </c>
      <c r="R37" s="30">
        <v>152000</v>
      </c>
      <c r="S37" s="30">
        <v>809035</v>
      </c>
      <c r="T37" s="30">
        <v>1978252.0400000003</v>
      </c>
      <c r="U37" s="30">
        <v>1621281.8300000003</v>
      </c>
      <c r="V37" s="240"/>
      <c r="W37" s="30">
        <v>413386.5</v>
      </c>
      <c r="X37" s="240"/>
      <c r="Y37" s="240">
        <v>-7.275957614183426E-12</v>
      </c>
      <c r="Z37" s="30">
        <f t="shared" si="3"/>
        <v>8214341.37</v>
      </c>
      <c r="AA37" s="30">
        <v>7769042.790035255</v>
      </c>
      <c r="AB37" s="30">
        <f t="shared" si="7"/>
        <v>7769042.790035255</v>
      </c>
      <c r="AC37" s="240">
        <f t="shared" si="8"/>
        <v>15983384.160035256</v>
      </c>
      <c r="AD37" s="41">
        <f t="shared" si="4"/>
        <v>-3.7041448551409917</v>
      </c>
      <c r="AE37" s="41">
        <f t="shared" si="5"/>
        <v>5.164309139946634</v>
      </c>
      <c r="AF37" s="41">
        <f t="shared" si="6"/>
        <v>0.8047067932897762</v>
      </c>
    </row>
    <row r="38" spans="1:32" ht="24">
      <c r="A38" s="326">
        <v>300600060</v>
      </c>
      <c r="B38" s="30">
        <v>1391852</v>
      </c>
      <c r="C38" s="30">
        <v>60718</v>
      </c>
      <c r="D38" s="30">
        <v>216960</v>
      </c>
      <c r="E38" s="30">
        <v>661237.58</v>
      </c>
      <c r="F38" s="30">
        <v>773843.34</v>
      </c>
      <c r="G38" s="11"/>
      <c r="H38" s="11"/>
      <c r="I38" s="11"/>
      <c r="J38" s="11"/>
      <c r="K38" s="11">
        <f t="shared" si="1"/>
        <v>3104610.92</v>
      </c>
      <c r="L38" s="30">
        <v>4647747.350511052</v>
      </c>
      <c r="M38" s="30">
        <v>34.226519337016576</v>
      </c>
      <c r="N38" s="30">
        <v>58323.365345303864</v>
      </c>
      <c r="O38" s="11">
        <f t="shared" si="2"/>
        <v>4706104.942375693</v>
      </c>
      <c r="P38" s="41">
        <f t="shared" si="0"/>
        <v>7810715.862375692</v>
      </c>
      <c r="Q38" s="30">
        <v>1538925.8</v>
      </c>
      <c r="R38" s="30">
        <v>33392</v>
      </c>
      <c r="S38" s="30">
        <v>435000</v>
      </c>
      <c r="T38" s="30">
        <v>602425.4199999999</v>
      </c>
      <c r="U38" s="30">
        <v>818420.21</v>
      </c>
      <c r="V38" s="240"/>
      <c r="W38" s="240"/>
      <c r="X38" s="240"/>
      <c r="Y38" s="240">
        <v>0</v>
      </c>
      <c r="Z38" s="30">
        <f t="shared" si="3"/>
        <v>3428163.4299999997</v>
      </c>
      <c r="AA38" s="30">
        <v>4463067.134701104</v>
      </c>
      <c r="AB38" s="30">
        <f t="shared" si="7"/>
        <v>4463067.134701104</v>
      </c>
      <c r="AC38" s="240">
        <f t="shared" si="8"/>
        <v>7891230.564701104</v>
      </c>
      <c r="AD38" s="41">
        <f t="shared" si="4"/>
        <v>-10.421676607386274</v>
      </c>
      <c r="AE38" s="41">
        <f t="shared" si="5"/>
        <v>5.164309139946644</v>
      </c>
      <c r="AF38" s="41">
        <f t="shared" si="6"/>
        <v>-1.0308235985545369</v>
      </c>
    </row>
    <row r="39" spans="1:32" ht="24">
      <c r="A39" s="326">
        <v>300600061</v>
      </c>
      <c r="B39" s="30">
        <v>3598769.62</v>
      </c>
      <c r="C39" s="30">
        <v>1528380</v>
      </c>
      <c r="D39" s="30">
        <v>3674306.27</v>
      </c>
      <c r="E39" s="30">
        <v>2684442</v>
      </c>
      <c r="F39" s="30">
        <v>2907711.4699999993</v>
      </c>
      <c r="G39" s="11"/>
      <c r="H39" s="11"/>
      <c r="I39" s="30">
        <v>10370.54</v>
      </c>
      <c r="J39" s="11"/>
      <c r="K39" s="11">
        <f t="shared" si="1"/>
        <v>14403979.899999999</v>
      </c>
      <c r="L39" s="30">
        <v>12049715.3531768</v>
      </c>
      <c r="M39" s="30">
        <v>88.7354205033763</v>
      </c>
      <c r="N39" s="30">
        <v>151208.72496930632</v>
      </c>
      <c r="O39" s="11">
        <f t="shared" si="2"/>
        <v>12201012.81356661</v>
      </c>
      <c r="P39" s="41">
        <f t="shared" si="0"/>
        <v>26604992.71356661</v>
      </c>
      <c r="Q39" s="30">
        <v>4650534.579999999</v>
      </c>
      <c r="R39" s="30">
        <v>1177295.18</v>
      </c>
      <c r="S39" s="30">
        <v>1587585</v>
      </c>
      <c r="T39" s="30">
        <v>2184876.7399999998</v>
      </c>
      <c r="U39" s="30">
        <v>3143656.36</v>
      </c>
      <c r="V39" s="240"/>
      <c r="W39" s="240"/>
      <c r="X39" s="30">
        <v>1</v>
      </c>
      <c r="Y39" s="240">
        <v>7.275957614183426E-11</v>
      </c>
      <c r="Z39" s="30">
        <f t="shared" si="3"/>
        <v>12743948.859999998</v>
      </c>
      <c r="AA39" s="30">
        <v>11570914.793669527</v>
      </c>
      <c r="AB39" s="30">
        <f t="shared" si="7"/>
        <v>11570914.793669527</v>
      </c>
      <c r="AC39" s="240">
        <f t="shared" si="8"/>
        <v>24314863.653669525</v>
      </c>
      <c r="AD39" s="41">
        <f t="shared" si="4"/>
        <v>11.524808084465606</v>
      </c>
      <c r="AE39" s="41">
        <f t="shared" si="5"/>
        <v>5.164309139946654</v>
      </c>
      <c r="AF39" s="41">
        <f t="shared" si="6"/>
        <v>8.607892077073506</v>
      </c>
    </row>
    <row r="40" spans="1:32" ht="24">
      <c r="A40" s="326">
        <v>300600062</v>
      </c>
      <c r="B40" s="30">
        <v>5056757.5</v>
      </c>
      <c r="C40" s="30">
        <v>110597</v>
      </c>
      <c r="D40" s="30">
        <v>783507</v>
      </c>
      <c r="E40" s="30">
        <v>5389434.19</v>
      </c>
      <c r="F40" s="30">
        <v>1749690.9700000002</v>
      </c>
      <c r="G40" s="11"/>
      <c r="H40" s="30">
        <v>220155.15</v>
      </c>
      <c r="I40" s="11"/>
      <c r="J40" s="11"/>
      <c r="K40" s="11">
        <f t="shared" si="1"/>
        <v>13310141.810000002</v>
      </c>
      <c r="L40" s="30">
        <v>17213879.075966857</v>
      </c>
      <c r="M40" s="30">
        <v>126.76488643339472</v>
      </c>
      <c r="N40" s="30">
        <v>216012.46424186617</v>
      </c>
      <c r="O40" s="11">
        <f t="shared" si="2"/>
        <v>17430018.30509516</v>
      </c>
      <c r="P40" s="41">
        <f t="shared" si="0"/>
        <v>30740160.11509516</v>
      </c>
      <c r="Q40" s="30">
        <v>6329174.41</v>
      </c>
      <c r="R40" s="30">
        <v>212651</v>
      </c>
      <c r="S40" s="30">
        <v>1225340</v>
      </c>
      <c r="T40" s="30">
        <v>5974473.04</v>
      </c>
      <c r="U40" s="30">
        <v>1990458.1899999995</v>
      </c>
      <c r="V40" s="240"/>
      <c r="W40" s="30">
        <v>186272.25</v>
      </c>
      <c r="X40" s="30">
        <v>0</v>
      </c>
      <c r="Y40" s="240">
        <v>-2.3646862246096134E-11</v>
      </c>
      <c r="Z40" s="30">
        <f t="shared" si="3"/>
        <v>15918368.889999999</v>
      </c>
      <c r="AA40" s="30">
        <v>16529878.276670754</v>
      </c>
      <c r="AB40" s="30">
        <f t="shared" si="7"/>
        <v>16529878.276670754</v>
      </c>
      <c r="AC40" s="240">
        <f t="shared" si="8"/>
        <v>32448247.166670755</v>
      </c>
      <c r="AD40" s="41">
        <f t="shared" si="4"/>
        <v>-19.595787311900892</v>
      </c>
      <c r="AE40" s="41">
        <f t="shared" si="5"/>
        <v>5.164309139946656</v>
      </c>
      <c r="AF40" s="41">
        <f t="shared" si="6"/>
        <v>-5.5565327089393595</v>
      </c>
    </row>
    <row r="41" spans="1:32" ht="24">
      <c r="A41" s="326">
        <v>300600067</v>
      </c>
      <c r="B41" s="30">
        <v>825083.67</v>
      </c>
      <c r="C41" s="30">
        <v>15000</v>
      </c>
      <c r="D41" s="30">
        <v>254263</v>
      </c>
      <c r="E41" s="30">
        <v>657412.58</v>
      </c>
      <c r="F41" s="30">
        <v>91201.96</v>
      </c>
      <c r="G41" s="11"/>
      <c r="H41" s="11"/>
      <c r="I41" s="11"/>
      <c r="J41" s="11"/>
      <c r="K41" s="11">
        <f t="shared" si="1"/>
        <v>1842961.21</v>
      </c>
      <c r="L41" s="30">
        <v>1549249.1168370177</v>
      </c>
      <c r="M41" s="30">
        <v>11.408839779005525</v>
      </c>
      <c r="N41" s="30">
        <v>19441.121781767954</v>
      </c>
      <c r="O41" s="11">
        <f t="shared" si="2"/>
        <v>1568701.6474585647</v>
      </c>
      <c r="P41" s="41">
        <f t="shared" si="0"/>
        <v>3411662.8574585645</v>
      </c>
      <c r="Q41" s="30">
        <v>1004405.19</v>
      </c>
      <c r="R41" s="240"/>
      <c r="S41" s="30">
        <v>391606</v>
      </c>
      <c r="T41" s="30">
        <v>685898.6400000001</v>
      </c>
      <c r="U41" s="30">
        <v>75680.06000000001</v>
      </c>
      <c r="V41" s="240"/>
      <c r="W41" s="240"/>
      <c r="X41" s="240"/>
      <c r="Y41" s="240">
        <v>7.275957614183426E-12</v>
      </c>
      <c r="Z41" s="30">
        <f t="shared" si="3"/>
        <v>2157589.89</v>
      </c>
      <c r="AA41" s="30">
        <v>1487689.044900368</v>
      </c>
      <c r="AB41" s="30">
        <f t="shared" si="7"/>
        <v>1487689.044900368</v>
      </c>
      <c r="AC41" s="240">
        <f t="shared" si="8"/>
        <v>3645278.934900368</v>
      </c>
      <c r="AD41" s="41">
        <f t="shared" si="4"/>
        <v>-17.071910048502875</v>
      </c>
      <c r="AE41" s="41">
        <f t="shared" si="5"/>
        <v>5.164309139946677</v>
      </c>
      <c r="AF41" s="41">
        <f t="shared" si="6"/>
        <v>-6.847572201663276</v>
      </c>
    </row>
    <row r="42" spans="1:32" ht="24">
      <c r="A42" s="326">
        <v>300600068</v>
      </c>
      <c r="B42" s="30">
        <v>521850.83999999997</v>
      </c>
      <c r="C42" s="30">
        <v>5030</v>
      </c>
      <c r="D42" s="30">
        <v>156958</v>
      </c>
      <c r="E42" s="30">
        <v>1108145.81</v>
      </c>
      <c r="F42" s="30">
        <v>114217.21</v>
      </c>
      <c r="G42" s="11"/>
      <c r="H42" s="11"/>
      <c r="I42" s="11"/>
      <c r="J42" s="11"/>
      <c r="K42" s="11">
        <f t="shared" si="1"/>
        <v>1906201.8599999999</v>
      </c>
      <c r="L42" s="30">
        <v>1549249.1168370177</v>
      </c>
      <c r="M42" s="30">
        <v>11.408839779005525</v>
      </c>
      <c r="N42" s="30">
        <v>19441.121781767954</v>
      </c>
      <c r="O42" s="11">
        <f t="shared" si="2"/>
        <v>1568701.6474585647</v>
      </c>
      <c r="P42" s="41">
        <f aca="true" t="shared" si="9" ref="P42:P73">K42+O42</f>
        <v>3474903.507458565</v>
      </c>
      <c r="Q42" s="30">
        <v>655237</v>
      </c>
      <c r="R42" s="240"/>
      <c r="S42" s="30">
        <v>188114</v>
      </c>
      <c r="T42" s="30">
        <v>1309242.1099999999</v>
      </c>
      <c r="U42" s="30">
        <v>66308.47</v>
      </c>
      <c r="V42" s="240"/>
      <c r="W42" s="240"/>
      <c r="X42" s="240"/>
      <c r="Y42" s="240">
        <v>0</v>
      </c>
      <c r="Z42" s="30">
        <f t="shared" si="3"/>
        <v>2218901.58</v>
      </c>
      <c r="AA42" s="30">
        <v>1487689.044900368</v>
      </c>
      <c r="AB42" s="30">
        <f t="shared" si="7"/>
        <v>1487689.044900368</v>
      </c>
      <c r="AC42" s="240">
        <f t="shared" si="8"/>
        <v>3706590.624900368</v>
      </c>
      <c r="AD42" s="41">
        <f t="shared" si="4"/>
        <v>-16.404334008991064</v>
      </c>
      <c r="AE42" s="41">
        <f t="shared" si="5"/>
        <v>5.164309139946677</v>
      </c>
      <c r="AF42" s="41">
        <f t="shared" si="6"/>
        <v>-6.667440317249324</v>
      </c>
    </row>
    <row r="43" spans="1:32" ht="24">
      <c r="A43" s="326">
        <v>300600069</v>
      </c>
      <c r="B43" s="30">
        <v>3095012.33</v>
      </c>
      <c r="C43" s="30">
        <v>60198</v>
      </c>
      <c r="D43" s="30">
        <v>412634</v>
      </c>
      <c r="E43" s="30">
        <v>2977902.16</v>
      </c>
      <c r="F43" s="30">
        <v>900882.3700000001</v>
      </c>
      <c r="G43" s="11"/>
      <c r="H43" s="11"/>
      <c r="I43" s="11"/>
      <c r="J43" s="11"/>
      <c r="K43" s="11">
        <f t="shared" si="1"/>
        <v>7446628.86</v>
      </c>
      <c r="L43" s="30">
        <v>7574106.7934254175</v>
      </c>
      <c r="M43" s="30">
        <v>55.77655003069368</v>
      </c>
      <c r="N43" s="30">
        <v>95045.48426642113</v>
      </c>
      <c r="O43" s="11">
        <f t="shared" si="2"/>
        <v>7669208.054241869</v>
      </c>
      <c r="P43" s="41">
        <f t="shared" si="9"/>
        <v>15115836.914241869</v>
      </c>
      <c r="Q43" s="30">
        <v>2722436.68</v>
      </c>
      <c r="R43" s="30">
        <v>18928</v>
      </c>
      <c r="S43" s="30">
        <v>677356</v>
      </c>
      <c r="T43" s="30">
        <v>3251622.96</v>
      </c>
      <c r="U43" s="30">
        <v>1048165.8799999999</v>
      </c>
      <c r="V43" s="240"/>
      <c r="W43" s="30">
        <v>472728.75</v>
      </c>
      <c r="X43" s="240"/>
      <c r="Y43" s="240">
        <v>0</v>
      </c>
      <c r="Z43" s="30">
        <f t="shared" si="3"/>
        <v>8191238.2700000005</v>
      </c>
      <c r="AA43" s="30">
        <v>7273146.441735132</v>
      </c>
      <c r="AB43" s="30">
        <f t="shared" si="7"/>
        <v>7273146.441735132</v>
      </c>
      <c r="AC43" s="240">
        <f t="shared" si="8"/>
        <v>15464384.711735133</v>
      </c>
      <c r="AD43" s="41">
        <f t="shared" si="4"/>
        <v>-9.999281876389905</v>
      </c>
      <c r="AE43" s="41">
        <f t="shared" si="5"/>
        <v>5.164309139946644</v>
      </c>
      <c r="AF43" s="41">
        <f t="shared" si="6"/>
        <v>-2.305845183900262</v>
      </c>
    </row>
    <row r="44" spans="1:32" ht="24">
      <c r="A44" s="326">
        <v>300600072</v>
      </c>
      <c r="B44" s="30">
        <v>665746</v>
      </c>
      <c r="C44" s="11"/>
      <c r="D44" s="30">
        <v>84730</v>
      </c>
      <c r="E44" s="30">
        <v>537659.8400000001</v>
      </c>
      <c r="F44" s="30">
        <v>59616.590000000004</v>
      </c>
      <c r="G44" s="11"/>
      <c r="H44" s="11"/>
      <c r="I44" s="11"/>
      <c r="J44" s="11"/>
      <c r="K44" s="11">
        <f t="shared" si="1"/>
        <v>1347752.4300000002</v>
      </c>
      <c r="L44" s="30">
        <v>2065665.489116023</v>
      </c>
      <c r="M44" s="30">
        <v>15.211786372007367</v>
      </c>
      <c r="N44" s="30">
        <v>25921.495709023937</v>
      </c>
      <c r="O44" s="11">
        <f t="shared" si="2"/>
        <v>2091602.196611419</v>
      </c>
      <c r="P44" s="41">
        <f t="shared" si="9"/>
        <v>3439354.626611419</v>
      </c>
      <c r="Q44" s="30">
        <v>764720.3300000001</v>
      </c>
      <c r="R44" s="240"/>
      <c r="S44" s="30">
        <v>174212</v>
      </c>
      <c r="T44" s="30">
        <v>1058604.99</v>
      </c>
      <c r="U44" s="30">
        <v>53272.93</v>
      </c>
      <c r="V44" s="240"/>
      <c r="W44" s="240"/>
      <c r="X44" s="240"/>
      <c r="Y44" s="240">
        <v>6.821210263296962E-13</v>
      </c>
      <c r="Z44" s="30">
        <f t="shared" si="3"/>
        <v>2050810.25</v>
      </c>
      <c r="AA44" s="30">
        <v>1983585.3932004904</v>
      </c>
      <c r="AB44" s="30">
        <f t="shared" si="7"/>
        <v>1983585.3932004904</v>
      </c>
      <c r="AC44" s="240">
        <f t="shared" si="8"/>
        <v>4034395.6432004906</v>
      </c>
      <c r="AD44" s="41">
        <f t="shared" si="4"/>
        <v>-52.16520514824817</v>
      </c>
      <c r="AE44" s="41">
        <f t="shared" si="5"/>
        <v>5.164309139946663</v>
      </c>
      <c r="AF44" s="41">
        <f t="shared" si="6"/>
        <v>-17.300949776595974</v>
      </c>
    </row>
    <row r="45" spans="1:32" ht="24">
      <c r="A45" s="326">
        <v>300600073</v>
      </c>
      <c r="B45" s="30">
        <v>4875223.84</v>
      </c>
      <c r="C45" s="30">
        <v>106500</v>
      </c>
      <c r="D45" s="30">
        <v>843706</v>
      </c>
      <c r="E45" s="30">
        <v>10110954.569999998</v>
      </c>
      <c r="F45" s="30">
        <v>2448357.21</v>
      </c>
      <c r="G45" s="11"/>
      <c r="H45" s="30">
        <v>257937.5</v>
      </c>
      <c r="I45" s="30">
        <v>0</v>
      </c>
      <c r="J45" s="11"/>
      <c r="K45" s="11">
        <f t="shared" si="1"/>
        <v>18642679.119999997</v>
      </c>
      <c r="L45" s="30">
        <v>12910409.30697514</v>
      </c>
      <c r="M45" s="30">
        <v>95.07366482504604</v>
      </c>
      <c r="N45" s="30">
        <v>162009.34818139957</v>
      </c>
      <c r="O45" s="11">
        <f t="shared" si="2"/>
        <v>13072513.728821365</v>
      </c>
      <c r="P45" s="41">
        <f t="shared" si="9"/>
        <v>31715192.848821364</v>
      </c>
      <c r="Q45" s="30">
        <v>5660344.24</v>
      </c>
      <c r="R45" s="30">
        <v>4000</v>
      </c>
      <c r="S45" s="30">
        <v>1299055.1</v>
      </c>
      <c r="T45" s="30">
        <v>10431956.6</v>
      </c>
      <c r="U45" s="30">
        <v>2290617.6799999992</v>
      </c>
      <c r="V45" s="240"/>
      <c r="W45" s="240"/>
      <c r="X45" s="240"/>
      <c r="Y45" s="240">
        <v>3.637978807091713E-12</v>
      </c>
      <c r="Z45" s="30">
        <f t="shared" si="3"/>
        <v>19685973.619999997</v>
      </c>
      <c r="AA45" s="30">
        <v>12397408.707503065</v>
      </c>
      <c r="AB45" s="30">
        <f t="shared" si="7"/>
        <v>12397408.707503065</v>
      </c>
      <c r="AC45" s="240">
        <f t="shared" si="8"/>
        <v>32083382.327503063</v>
      </c>
      <c r="AD45" s="41">
        <f t="shared" si="4"/>
        <v>-5.596269148251049</v>
      </c>
      <c r="AE45" s="41">
        <f t="shared" si="5"/>
        <v>5.16430913994663</v>
      </c>
      <c r="AF45" s="41">
        <f t="shared" si="6"/>
        <v>-1.1609246093402883</v>
      </c>
    </row>
    <row r="46" spans="1:32" ht="24">
      <c r="A46" s="326">
        <v>300600078</v>
      </c>
      <c r="B46" s="30">
        <v>3249097.16</v>
      </c>
      <c r="C46" s="11"/>
      <c r="D46" s="30">
        <v>842072</v>
      </c>
      <c r="E46" s="30">
        <v>2605264.1</v>
      </c>
      <c r="F46" s="30">
        <v>2275180.56</v>
      </c>
      <c r="G46" s="11"/>
      <c r="H46" s="30">
        <v>453051.55</v>
      </c>
      <c r="I46" s="30">
        <v>1844.75</v>
      </c>
      <c r="J46" s="11"/>
      <c r="K46" s="11">
        <f t="shared" si="1"/>
        <v>9426510.120000001</v>
      </c>
      <c r="L46" s="30">
        <v>11016882.608618788</v>
      </c>
      <c r="M46" s="30">
        <v>81.12952731737262</v>
      </c>
      <c r="N46" s="30">
        <v>138247.97711479434</v>
      </c>
      <c r="O46" s="11">
        <f t="shared" si="2"/>
        <v>11155211.7152609</v>
      </c>
      <c r="P46" s="41">
        <f t="shared" si="9"/>
        <v>20581721.8352609</v>
      </c>
      <c r="Q46" s="30">
        <v>3925311.74</v>
      </c>
      <c r="R46" s="240"/>
      <c r="S46" s="30">
        <v>1363214</v>
      </c>
      <c r="T46" s="30">
        <v>2577063.6700000004</v>
      </c>
      <c r="U46" s="30">
        <v>2381342.36</v>
      </c>
      <c r="V46" s="240"/>
      <c r="W46" s="30">
        <v>101275.55</v>
      </c>
      <c r="X46" s="30">
        <v>3</v>
      </c>
      <c r="Y46" s="240">
        <v>-5.820766091346741E-11</v>
      </c>
      <c r="Z46" s="30">
        <f t="shared" si="3"/>
        <v>10348210.32</v>
      </c>
      <c r="AA46" s="30">
        <v>10579122.097069282</v>
      </c>
      <c r="AB46" s="30">
        <f t="shared" si="7"/>
        <v>10579122.097069282</v>
      </c>
      <c r="AC46" s="240">
        <f t="shared" si="8"/>
        <v>20927332.417069282</v>
      </c>
      <c r="AD46" s="41">
        <f t="shared" si="4"/>
        <v>-9.777745828166566</v>
      </c>
      <c r="AE46" s="41">
        <f t="shared" si="5"/>
        <v>5.164309139946653</v>
      </c>
      <c r="AF46" s="41">
        <f t="shared" si="6"/>
        <v>-1.679211217480725</v>
      </c>
    </row>
    <row r="47" spans="1:32" ht="24">
      <c r="A47" s="326">
        <v>300600082</v>
      </c>
      <c r="B47" s="30">
        <v>3781545.25</v>
      </c>
      <c r="C47" s="30">
        <v>137016</v>
      </c>
      <c r="D47" s="30">
        <v>728049</v>
      </c>
      <c r="E47" s="30">
        <v>3071940.77</v>
      </c>
      <c r="F47" s="30">
        <v>1634187.23</v>
      </c>
      <c r="G47" s="11"/>
      <c r="H47" s="30">
        <v>107710.06</v>
      </c>
      <c r="I47" s="30">
        <v>82421.97</v>
      </c>
      <c r="J47" s="30">
        <v>45465</v>
      </c>
      <c r="K47" s="11">
        <f t="shared" si="1"/>
        <v>9588335.280000001</v>
      </c>
      <c r="L47" s="30">
        <v>12221854.143936468</v>
      </c>
      <c r="M47" s="30">
        <v>90.00306936771025</v>
      </c>
      <c r="N47" s="30">
        <v>153368.84961172493</v>
      </c>
      <c r="O47" s="11">
        <f t="shared" si="2"/>
        <v>12375312.996617561</v>
      </c>
      <c r="P47" s="41">
        <f t="shared" si="9"/>
        <v>21963648.276617564</v>
      </c>
      <c r="Q47" s="30">
        <v>4234116.01</v>
      </c>
      <c r="R47" s="30">
        <v>211526</v>
      </c>
      <c r="S47" s="30">
        <v>1294910</v>
      </c>
      <c r="T47" s="30">
        <v>3362940.5800000005</v>
      </c>
      <c r="U47" s="30">
        <v>1698561.8099999998</v>
      </c>
      <c r="V47" s="240"/>
      <c r="W47" s="30">
        <v>39528</v>
      </c>
      <c r="X47" s="240"/>
      <c r="Y47" s="240">
        <v>33069.99999999988</v>
      </c>
      <c r="Z47" s="30">
        <f t="shared" si="3"/>
        <v>10874652.4</v>
      </c>
      <c r="AA47" s="30">
        <v>11736213.576436235</v>
      </c>
      <c r="AB47" s="30">
        <f t="shared" si="7"/>
        <v>11736213.576436235</v>
      </c>
      <c r="AC47" s="240">
        <f t="shared" si="8"/>
        <v>22610865.976436235</v>
      </c>
      <c r="AD47" s="41">
        <f t="shared" si="4"/>
        <v>-13.415437429301063</v>
      </c>
      <c r="AE47" s="41">
        <f t="shared" si="5"/>
        <v>5.164309139946652</v>
      </c>
      <c r="AF47" s="41">
        <f t="shared" si="6"/>
        <v>-2.946767730330561</v>
      </c>
    </row>
    <row r="48" spans="1:32" ht="24">
      <c r="A48" s="326">
        <v>300600087</v>
      </c>
      <c r="B48" s="30">
        <v>3776249.5</v>
      </c>
      <c r="C48" s="11"/>
      <c r="D48" s="30">
        <v>886893</v>
      </c>
      <c r="E48" s="30">
        <v>3031097.2600000007</v>
      </c>
      <c r="F48" s="30">
        <v>1878181.5999999999</v>
      </c>
      <c r="G48" s="11"/>
      <c r="H48" s="30">
        <v>73477.5</v>
      </c>
      <c r="I48" s="30">
        <v>1</v>
      </c>
      <c r="J48" s="11"/>
      <c r="K48" s="11">
        <f t="shared" si="1"/>
        <v>9645899.860000001</v>
      </c>
      <c r="L48" s="30">
        <v>11533298.980897794</v>
      </c>
      <c r="M48" s="30">
        <v>84.93247391037445</v>
      </c>
      <c r="N48" s="30">
        <v>144728.35104205032</v>
      </c>
      <c r="O48" s="11">
        <f t="shared" si="2"/>
        <v>11678112.264413755</v>
      </c>
      <c r="P48" s="41">
        <f t="shared" si="9"/>
        <v>21324012.12441376</v>
      </c>
      <c r="Q48" s="30">
        <v>4212495.109999999</v>
      </c>
      <c r="R48" s="30">
        <v>0</v>
      </c>
      <c r="S48" s="30">
        <v>1417340.6</v>
      </c>
      <c r="T48" s="30">
        <v>2173818.81</v>
      </c>
      <c r="U48" s="30">
        <v>1893744.0999999999</v>
      </c>
      <c r="V48" s="30">
        <v>0</v>
      </c>
      <c r="W48" s="30">
        <v>271534.47</v>
      </c>
      <c r="X48" s="30">
        <v>1</v>
      </c>
      <c r="Y48" s="240">
        <v>-1.1641532182693481E-10</v>
      </c>
      <c r="Z48" s="30">
        <f t="shared" si="3"/>
        <v>9968934.09</v>
      </c>
      <c r="AA48" s="30">
        <v>11075018.445369404</v>
      </c>
      <c r="AB48" s="30">
        <f t="shared" si="7"/>
        <v>11075018.445369404</v>
      </c>
      <c r="AC48" s="240">
        <f t="shared" si="8"/>
        <v>21043952.535369404</v>
      </c>
      <c r="AD48" s="41">
        <f t="shared" si="4"/>
        <v>-3.3489278832301554</v>
      </c>
      <c r="AE48" s="41">
        <f t="shared" si="5"/>
        <v>5.164309139946662</v>
      </c>
      <c r="AF48" s="41">
        <f t="shared" si="6"/>
        <v>1.313353169236459</v>
      </c>
    </row>
    <row r="49" spans="1:32" ht="24">
      <c r="A49" s="326">
        <v>300600092</v>
      </c>
      <c r="B49" s="30">
        <v>1448056.81</v>
      </c>
      <c r="C49" s="30">
        <v>76000</v>
      </c>
      <c r="D49" s="30">
        <v>473372</v>
      </c>
      <c r="E49" s="30">
        <v>1194723.67</v>
      </c>
      <c r="F49" s="30">
        <v>1245052.91</v>
      </c>
      <c r="G49" s="11"/>
      <c r="H49" s="30">
        <v>138847.5</v>
      </c>
      <c r="I49" s="11"/>
      <c r="J49" s="11"/>
      <c r="K49" s="11">
        <f t="shared" si="1"/>
        <v>4576052.89</v>
      </c>
      <c r="L49" s="30">
        <v>6024857.6765884</v>
      </c>
      <c r="M49" s="30">
        <v>44.36771025168815</v>
      </c>
      <c r="N49" s="30">
        <v>75604.36248465316</v>
      </c>
      <c r="O49" s="11">
        <f t="shared" si="2"/>
        <v>6100506.406783305</v>
      </c>
      <c r="P49" s="41">
        <f t="shared" si="9"/>
        <v>10676559.296783306</v>
      </c>
      <c r="Q49" s="30">
        <v>2061081.98</v>
      </c>
      <c r="R49" s="30">
        <v>117560</v>
      </c>
      <c r="S49" s="30">
        <v>962689</v>
      </c>
      <c r="T49" s="30">
        <v>768359.6999999998</v>
      </c>
      <c r="U49" s="30">
        <v>1281335.38</v>
      </c>
      <c r="V49" s="240"/>
      <c r="W49" s="240"/>
      <c r="X49" s="30">
        <v>6</v>
      </c>
      <c r="Y49" s="240">
        <v>0</v>
      </c>
      <c r="Z49" s="30">
        <f t="shared" si="3"/>
        <v>5191032.06</v>
      </c>
      <c r="AA49" s="30">
        <v>5785457.396834764</v>
      </c>
      <c r="AB49" s="30">
        <f t="shared" si="7"/>
        <v>5785457.396834764</v>
      </c>
      <c r="AC49" s="240">
        <f t="shared" si="8"/>
        <v>10976489.456834763</v>
      </c>
      <c r="AD49" s="41">
        <f t="shared" si="4"/>
        <v>-13.4390747830714</v>
      </c>
      <c r="AE49" s="41">
        <f t="shared" si="5"/>
        <v>5.164309139946654</v>
      </c>
      <c r="AF49" s="41">
        <f t="shared" si="6"/>
        <v>-2.809239865710503</v>
      </c>
    </row>
    <row r="50" spans="1:32" ht="24">
      <c r="A50" s="326">
        <v>300600095</v>
      </c>
      <c r="B50" s="30">
        <v>4027553.33</v>
      </c>
      <c r="C50" s="30">
        <v>182696</v>
      </c>
      <c r="D50" s="30">
        <v>1112864</v>
      </c>
      <c r="E50" s="30">
        <v>9460889.32</v>
      </c>
      <c r="F50" s="30">
        <v>1933354.37</v>
      </c>
      <c r="G50" s="11"/>
      <c r="H50" s="30">
        <v>33960.75</v>
      </c>
      <c r="I50" s="30">
        <v>2</v>
      </c>
      <c r="J50" s="11"/>
      <c r="K50" s="11">
        <f t="shared" si="1"/>
        <v>16751319.77</v>
      </c>
      <c r="L50" s="30">
        <v>16008907.540649176</v>
      </c>
      <c r="M50" s="30">
        <v>117.8913443830571</v>
      </c>
      <c r="N50" s="30">
        <v>200891.59174493552</v>
      </c>
      <c r="O50" s="11">
        <f t="shared" si="2"/>
        <v>16209917.023738494</v>
      </c>
      <c r="P50" s="41">
        <f t="shared" si="9"/>
        <v>32961236.79373849</v>
      </c>
      <c r="Q50" s="30">
        <v>5270428.57</v>
      </c>
      <c r="R50" s="30">
        <v>148030</v>
      </c>
      <c r="S50" s="30">
        <v>1865309</v>
      </c>
      <c r="T50" s="30">
        <v>10074962.32</v>
      </c>
      <c r="U50" s="30">
        <v>1975197.7399999993</v>
      </c>
      <c r="V50" s="240"/>
      <c r="W50" s="30">
        <v>25125</v>
      </c>
      <c r="X50" s="240"/>
      <c r="Y50" s="240">
        <v>0</v>
      </c>
      <c r="Z50" s="30">
        <f t="shared" si="3"/>
        <v>19359052.63</v>
      </c>
      <c r="AA50" s="30">
        <v>15372786.797303801</v>
      </c>
      <c r="AB50" s="30">
        <f t="shared" si="7"/>
        <v>15372786.797303801</v>
      </c>
      <c r="AC50" s="240">
        <f t="shared" si="8"/>
        <v>34731839.4273038</v>
      </c>
      <c r="AD50" s="41">
        <f t="shared" si="4"/>
        <v>-15.567327803449839</v>
      </c>
      <c r="AE50" s="41">
        <f t="shared" si="5"/>
        <v>5.164309139946636</v>
      </c>
      <c r="AF50" s="41">
        <f t="shared" si="6"/>
        <v>-5.37177243877469</v>
      </c>
    </row>
    <row r="51" spans="1:32" ht="24">
      <c r="A51" s="326">
        <v>300600102</v>
      </c>
      <c r="B51" s="30">
        <v>2568830</v>
      </c>
      <c r="C51" s="30">
        <v>74695</v>
      </c>
      <c r="D51" s="30">
        <v>550380</v>
      </c>
      <c r="E51" s="30">
        <v>1585896.75</v>
      </c>
      <c r="F51" s="30">
        <v>923974.9099999999</v>
      </c>
      <c r="G51" s="11"/>
      <c r="H51" s="30">
        <v>85527</v>
      </c>
      <c r="I51" s="30">
        <v>0</v>
      </c>
      <c r="J51" s="11"/>
      <c r="K51" s="11">
        <f t="shared" si="1"/>
        <v>5789303.66</v>
      </c>
      <c r="L51" s="30">
        <v>8262661.956464092</v>
      </c>
      <c r="M51" s="30">
        <v>60.84714548802947</v>
      </c>
      <c r="N51" s="30">
        <v>103685.98283609575</v>
      </c>
      <c r="O51" s="11">
        <f t="shared" si="2"/>
        <v>8366408.786445676</v>
      </c>
      <c r="P51" s="41">
        <f t="shared" si="9"/>
        <v>14155712.446445677</v>
      </c>
      <c r="Q51" s="30">
        <v>2835834.5</v>
      </c>
      <c r="R51" s="30">
        <v>36580</v>
      </c>
      <c r="S51" s="30">
        <v>978170</v>
      </c>
      <c r="T51" s="30">
        <v>1496689.4</v>
      </c>
      <c r="U51" s="30">
        <v>927914.1599999999</v>
      </c>
      <c r="V51" s="240"/>
      <c r="W51" s="30">
        <v>65025</v>
      </c>
      <c r="X51" s="30">
        <v>1</v>
      </c>
      <c r="Y51" s="240">
        <v>0</v>
      </c>
      <c r="Z51" s="30">
        <f t="shared" si="3"/>
        <v>6340214.0600000005</v>
      </c>
      <c r="AA51" s="30">
        <v>7934341.572801962</v>
      </c>
      <c r="AB51" s="30">
        <f t="shared" si="7"/>
        <v>7934341.572801962</v>
      </c>
      <c r="AC51" s="240">
        <f t="shared" si="8"/>
        <v>14274555.632801961</v>
      </c>
      <c r="AD51" s="41">
        <f t="shared" si="4"/>
        <v>-9.516004555200691</v>
      </c>
      <c r="AE51" s="41">
        <f t="shared" si="5"/>
        <v>5.164309139946663</v>
      </c>
      <c r="AF51" s="41">
        <f t="shared" si="6"/>
        <v>-0.8395422470320366</v>
      </c>
    </row>
    <row r="52" spans="1:32" ht="24">
      <c r="A52" s="326">
        <v>300600106</v>
      </c>
      <c r="B52" s="30">
        <v>3861611.95</v>
      </c>
      <c r="C52" s="30">
        <v>1402582</v>
      </c>
      <c r="D52" s="30">
        <v>4444417</v>
      </c>
      <c r="E52" s="30">
        <v>3131076.8</v>
      </c>
      <c r="F52" s="30">
        <v>2145581.6699999995</v>
      </c>
      <c r="G52" s="11"/>
      <c r="H52" s="11"/>
      <c r="I52" s="11"/>
      <c r="J52" s="11"/>
      <c r="K52" s="11">
        <f t="shared" si="1"/>
        <v>14985269.42</v>
      </c>
      <c r="L52" s="30">
        <v>11189021.39937846</v>
      </c>
      <c r="M52" s="30">
        <v>82.39717618170657</v>
      </c>
      <c r="N52" s="30">
        <v>140408.10175721298</v>
      </c>
      <c r="O52" s="11">
        <f t="shared" si="2"/>
        <v>11329511.898311855</v>
      </c>
      <c r="P52" s="41">
        <f t="shared" si="9"/>
        <v>26314781.318311855</v>
      </c>
      <c r="Q52" s="30">
        <v>4748021.8</v>
      </c>
      <c r="R52" s="30">
        <v>1550110</v>
      </c>
      <c r="S52" s="30">
        <v>1587099.2</v>
      </c>
      <c r="T52" s="30">
        <v>2135684.88</v>
      </c>
      <c r="U52" s="30">
        <v>3176696.0199999996</v>
      </c>
      <c r="V52" s="240"/>
      <c r="W52" s="240"/>
      <c r="X52" s="30">
        <v>14</v>
      </c>
      <c r="Y52" s="240">
        <v>0</v>
      </c>
      <c r="Z52" s="30">
        <f t="shared" si="3"/>
        <v>13197625.899999999</v>
      </c>
      <c r="AA52" s="30">
        <v>10744420.879835991</v>
      </c>
      <c r="AB52" s="30">
        <f t="shared" si="7"/>
        <v>10744420.879835991</v>
      </c>
      <c r="AC52" s="240">
        <f t="shared" si="8"/>
        <v>23942046.77983599</v>
      </c>
      <c r="AD52" s="41">
        <f t="shared" si="4"/>
        <v>11.929338538379122</v>
      </c>
      <c r="AE52" s="41">
        <f t="shared" si="5"/>
        <v>5.164309139946665</v>
      </c>
      <c r="AF52" s="41">
        <f t="shared" si="6"/>
        <v>9.0167366765261</v>
      </c>
    </row>
    <row r="53" spans="1:32" ht="24">
      <c r="A53" s="326">
        <v>300600107</v>
      </c>
      <c r="B53" s="30">
        <v>3093871</v>
      </c>
      <c r="C53" s="11"/>
      <c r="D53" s="30">
        <v>758629.24</v>
      </c>
      <c r="E53" s="30">
        <v>2866401.9699999997</v>
      </c>
      <c r="F53" s="30">
        <v>1048612.2199999997</v>
      </c>
      <c r="G53" s="11"/>
      <c r="H53" s="11"/>
      <c r="I53" s="30">
        <v>210030.93999999983</v>
      </c>
      <c r="J53" s="30">
        <v>241808.71</v>
      </c>
      <c r="K53" s="11">
        <f t="shared" si="1"/>
        <v>8219354.079999999</v>
      </c>
      <c r="L53" s="30">
        <v>9123355.910262436</v>
      </c>
      <c r="M53" s="30">
        <v>67.1853898096992</v>
      </c>
      <c r="N53" s="30">
        <v>114486.60604818907</v>
      </c>
      <c r="O53" s="11">
        <f t="shared" si="2"/>
        <v>9237909.701700434</v>
      </c>
      <c r="P53" s="41">
        <f t="shared" si="9"/>
        <v>17457263.781700432</v>
      </c>
      <c r="Q53" s="30">
        <v>3558283.36</v>
      </c>
      <c r="R53" s="30">
        <v>140000</v>
      </c>
      <c r="S53" s="30">
        <v>1150054.6</v>
      </c>
      <c r="T53" s="30">
        <v>2476237.02</v>
      </c>
      <c r="U53" s="30">
        <v>1357730.7100000002</v>
      </c>
      <c r="V53" s="240"/>
      <c r="W53" s="240"/>
      <c r="X53" s="30">
        <v>0</v>
      </c>
      <c r="Y53" s="240">
        <v>0</v>
      </c>
      <c r="Z53" s="30">
        <f t="shared" si="3"/>
        <v>8682305.690000001</v>
      </c>
      <c r="AA53" s="30">
        <v>8760835.486635499</v>
      </c>
      <c r="AB53" s="30">
        <f t="shared" si="7"/>
        <v>8760835.486635499</v>
      </c>
      <c r="AC53" s="240">
        <f t="shared" si="8"/>
        <v>17443141.1766355</v>
      </c>
      <c r="AD53" s="41">
        <f t="shared" si="4"/>
        <v>-5.632457313482743</v>
      </c>
      <c r="AE53" s="41">
        <f t="shared" si="5"/>
        <v>5.164309139946667</v>
      </c>
      <c r="AF53" s="41">
        <f t="shared" si="6"/>
        <v>0.08089815930796825</v>
      </c>
    </row>
    <row r="54" spans="1:32" ht="24">
      <c r="A54" s="326">
        <v>300600111</v>
      </c>
      <c r="B54" s="30">
        <v>4579832.5</v>
      </c>
      <c r="C54" s="30">
        <v>196324</v>
      </c>
      <c r="D54" s="30">
        <v>790510</v>
      </c>
      <c r="E54" s="30">
        <v>11185543.449999997</v>
      </c>
      <c r="F54" s="30">
        <v>1657671.6800000006</v>
      </c>
      <c r="G54" s="11"/>
      <c r="H54" s="30">
        <v>75735</v>
      </c>
      <c r="I54" s="11"/>
      <c r="J54" s="11"/>
      <c r="K54" s="11">
        <f t="shared" si="1"/>
        <v>18485616.63</v>
      </c>
      <c r="L54" s="30">
        <v>15148213.586850835</v>
      </c>
      <c r="M54" s="30">
        <v>111.55310006138735</v>
      </c>
      <c r="N54" s="30">
        <v>190090.96853284226</v>
      </c>
      <c r="O54" s="11">
        <f t="shared" si="2"/>
        <v>15338416.108483737</v>
      </c>
      <c r="P54" s="41">
        <f t="shared" si="9"/>
        <v>33824032.738483734</v>
      </c>
      <c r="Q54" s="30">
        <v>5420250.5</v>
      </c>
      <c r="R54" s="30">
        <v>318248</v>
      </c>
      <c r="S54" s="30">
        <v>1256111</v>
      </c>
      <c r="T54" s="30">
        <v>11985129.600000003</v>
      </c>
      <c r="U54" s="30">
        <v>1657912.5499999998</v>
      </c>
      <c r="V54" s="240"/>
      <c r="W54" s="240"/>
      <c r="X54" s="30">
        <v>217426.60000000003</v>
      </c>
      <c r="Y54" s="240">
        <v>1.7462298274040222E-10</v>
      </c>
      <c r="Z54" s="30">
        <f t="shared" si="3"/>
        <v>20855078.250000004</v>
      </c>
      <c r="AA54" s="30">
        <v>14546292.883470263</v>
      </c>
      <c r="AB54" s="30">
        <f t="shared" si="7"/>
        <v>14546292.883470263</v>
      </c>
      <c r="AC54" s="240">
        <f t="shared" si="8"/>
        <v>35401371.13347027</v>
      </c>
      <c r="AD54" s="41">
        <f t="shared" si="4"/>
        <v>-12.81786627639267</v>
      </c>
      <c r="AE54" s="41">
        <f t="shared" si="5"/>
        <v>5.164309139946644</v>
      </c>
      <c r="AF54" s="41">
        <f t="shared" si="6"/>
        <v>-4.663365859363941</v>
      </c>
    </row>
    <row r="55" spans="1:32" ht="24">
      <c r="A55" s="326">
        <v>300600116</v>
      </c>
      <c r="B55" s="30">
        <v>512072</v>
      </c>
      <c r="C55" s="30">
        <v>6588</v>
      </c>
      <c r="D55" s="30">
        <v>142432</v>
      </c>
      <c r="E55" s="30">
        <v>236992.55</v>
      </c>
      <c r="F55" s="30">
        <v>38086.29</v>
      </c>
      <c r="G55" s="11"/>
      <c r="H55" s="11"/>
      <c r="I55" s="11"/>
      <c r="J55" s="11"/>
      <c r="K55" s="11">
        <f t="shared" si="1"/>
        <v>936170.8400000001</v>
      </c>
      <c r="L55" s="30">
        <v>1721387.9075966857</v>
      </c>
      <c r="M55" s="30">
        <v>12.676488643339471</v>
      </c>
      <c r="N55" s="30">
        <v>21601.246424186615</v>
      </c>
      <c r="O55" s="11">
        <f t="shared" si="2"/>
        <v>1743001.8305095155</v>
      </c>
      <c r="P55" s="41">
        <f t="shared" si="9"/>
        <v>2679172.6705095153</v>
      </c>
      <c r="Q55" s="30">
        <v>641233</v>
      </c>
      <c r="R55" s="30">
        <v>123656</v>
      </c>
      <c r="S55" s="30">
        <v>309400</v>
      </c>
      <c r="T55" s="30">
        <v>398179.03</v>
      </c>
      <c r="U55" s="30">
        <v>43973.37</v>
      </c>
      <c r="V55" s="240"/>
      <c r="W55" s="240"/>
      <c r="X55" s="240"/>
      <c r="Y55" s="240">
        <v>1.4551915228366852E-11</v>
      </c>
      <c r="Z55" s="30">
        <f t="shared" si="3"/>
        <v>1516441.4000000001</v>
      </c>
      <c r="AA55" s="30">
        <v>1652987.8276670754</v>
      </c>
      <c r="AB55" s="30">
        <f t="shared" si="7"/>
        <v>1652987.8276670754</v>
      </c>
      <c r="AC55" s="240">
        <f t="shared" si="8"/>
        <v>3169429.2276670756</v>
      </c>
      <c r="AD55" s="41">
        <f t="shared" si="4"/>
        <v>-61.98340465293707</v>
      </c>
      <c r="AE55" s="41">
        <f t="shared" si="5"/>
        <v>5.164309139946634</v>
      </c>
      <c r="AF55" s="41">
        <f t="shared" si="6"/>
        <v>-18.29880405074172</v>
      </c>
    </row>
    <row r="56" spans="1:32" ht="24">
      <c r="A56" s="326">
        <v>300600117</v>
      </c>
      <c r="B56" s="30">
        <v>2124634</v>
      </c>
      <c r="C56" s="11"/>
      <c r="D56" s="30">
        <v>777899</v>
      </c>
      <c r="E56" s="30">
        <v>1568304.11</v>
      </c>
      <c r="F56" s="30">
        <v>1315021.6899999995</v>
      </c>
      <c r="G56" s="11"/>
      <c r="H56" s="30">
        <v>85570.5</v>
      </c>
      <c r="I56" s="11"/>
      <c r="J56" s="11"/>
      <c r="K56" s="11">
        <f t="shared" si="1"/>
        <v>5871429.3</v>
      </c>
      <c r="L56" s="30">
        <v>7229829.21190608</v>
      </c>
      <c r="M56" s="30">
        <v>53.241252302025785</v>
      </c>
      <c r="N56" s="30">
        <v>90725.23498158377</v>
      </c>
      <c r="O56" s="11">
        <f t="shared" si="2"/>
        <v>7320607.688139966</v>
      </c>
      <c r="P56" s="41">
        <f t="shared" si="9"/>
        <v>13192036.988139965</v>
      </c>
      <c r="Q56" s="30">
        <v>2532774.5</v>
      </c>
      <c r="R56" s="240"/>
      <c r="S56" s="30">
        <v>910117</v>
      </c>
      <c r="T56" s="30">
        <v>1080334.0699999998</v>
      </c>
      <c r="U56" s="30">
        <v>1302236.9500000004</v>
      </c>
      <c r="V56" s="240"/>
      <c r="W56" s="30">
        <v>248257.35</v>
      </c>
      <c r="X56" s="30">
        <v>228728.24000000002</v>
      </c>
      <c r="Y56" s="240">
        <v>0</v>
      </c>
      <c r="Z56" s="30">
        <f t="shared" si="3"/>
        <v>6302448.11</v>
      </c>
      <c r="AA56" s="30">
        <v>6942548.876201716</v>
      </c>
      <c r="AB56" s="30">
        <f t="shared" si="7"/>
        <v>6942548.876201716</v>
      </c>
      <c r="AC56" s="240">
        <f t="shared" si="8"/>
        <v>13244996.986201717</v>
      </c>
      <c r="AD56" s="41">
        <f t="shared" si="4"/>
        <v>-7.3409520574487805</v>
      </c>
      <c r="AE56" s="41">
        <f t="shared" si="5"/>
        <v>5.164309139946651</v>
      </c>
      <c r="AF56" s="41">
        <f t="shared" si="6"/>
        <v>-0.4014542872292169</v>
      </c>
    </row>
    <row r="57" spans="1:32" ht="24">
      <c r="A57" s="326">
        <v>300600120</v>
      </c>
      <c r="B57" s="30">
        <v>2140401</v>
      </c>
      <c r="C57" s="30">
        <v>278126</v>
      </c>
      <c r="D57" s="30">
        <v>452278</v>
      </c>
      <c r="E57" s="30">
        <v>1541642.83</v>
      </c>
      <c r="F57" s="30">
        <v>1073188.82</v>
      </c>
      <c r="G57" s="11"/>
      <c r="H57" s="30">
        <v>26296.88</v>
      </c>
      <c r="I57" s="11"/>
      <c r="J57" s="11"/>
      <c r="K57" s="11">
        <f t="shared" si="1"/>
        <v>5511933.53</v>
      </c>
      <c r="L57" s="30">
        <v>7574106.7934254175</v>
      </c>
      <c r="M57" s="30">
        <v>55.77655003069368</v>
      </c>
      <c r="N57" s="30">
        <v>95045.48426642113</v>
      </c>
      <c r="O57" s="11">
        <f t="shared" si="2"/>
        <v>7669208.054241869</v>
      </c>
      <c r="P57" s="41">
        <f t="shared" si="9"/>
        <v>13181141.584241869</v>
      </c>
      <c r="Q57" s="30">
        <v>2095477.04</v>
      </c>
      <c r="R57" s="30">
        <v>70880</v>
      </c>
      <c r="S57" s="30">
        <v>858352</v>
      </c>
      <c r="T57" s="30">
        <v>1106050.1400000001</v>
      </c>
      <c r="U57" s="30">
        <v>1287172.9999999998</v>
      </c>
      <c r="V57" s="240"/>
      <c r="W57" s="240"/>
      <c r="X57" s="240"/>
      <c r="Y57" s="240">
        <v>7600.000000000004</v>
      </c>
      <c r="Z57" s="30">
        <f t="shared" si="3"/>
        <v>5425532.18</v>
      </c>
      <c r="AA57" s="30">
        <v>7273146.441735132</v>
      </c>
      <c r="AB57" s="30">
        <f t="shared" si="7"/>
        <v>7273146.441735132</v>
      </c>
      <c r="AC57" s="240">
        <f t="shared" si="8"/>
        <v>12698678.621735131</v>
      </c>
      <c r="AD57" s="41">
        <f t="shared" si="4"/>
        <v>1.5675325097761212</v>
      </c>
      <c r="AE57" s="41">
        <f t="shared" si="5"/>
        <v>5.164309139946644</v>
      </c>
      <c r="AF57" s="41">
        <f t="shared" si="6"/>
        <v>3.660251727236773</v>
      </c>
    </row>
    <row r="58" spans="1:32" ht="24">
      <c r="A58" s="326">
        <v>300600123</v>
      </c>
      <c r="B58" s="30">
        <v>3235232.36</v>
      </c>
      <c r="C58" s="30">
        <v>159688</v>
      </c>
      <c r="D58" s="30">
        <v>456563</v>
      </c>
      <c r="E58" s="30">
        <v>13276604.63</v>
      </c>
      <c r="F58" s="30">
        <v>1633959.77</v>
      </c>
      <c r="G58" s="11"/>
      <c r="H58" s="30">
        <v>457172.42</v>
      </c>
      <c r="I58" s="11"/>
      <c r="J58" s="30">
        <v>5154</v>
      </c>
      <c r="K58" s="11">
        <f t="shared" si="1"/>
        <v>19224374.180000003</v>
      </c>
      <c r="L58" s="30">
        <v>12566131.725455808</v>
      </c>
      <c r="M58" s="30">
        <v>92.53836709637814</v>
      </c>
      <c r="N58" s="30">
        <v>157689.0988965623</v>
      </c>
      <c r="O58" s="11">
        <f t="shared" si="2"/>
        <v>12723913.362719467</v>
      </c>
      <c r="P58" s="41">
        <f t="shared" si="9"/>
        <v>31948287.54271947</v>
      </c>
      <c r="Q58" s="30">
        <v>3690793.17</v>
      </c>
      <c r="R58" s="30">
        <v>12996</v>
      </c>
      <c r="S58" s="30">
        <v>321537</v>
      </c>
      <c r="T58" s="30">
        <v>1639001.4</v>
      </c>
      <c r="U58" s="30">
        <v>1884070.11</v>
      </c>
      <c r="V58" s="240"/>
      <c r="W58" s="30">
        <v>120750.65</v>
      </c>
      <c r="X58" s="240"/>
      <c r="Y58" s="240">
        <v>36000</v>
      </c>
      <c r="Z58" s="30">
        <f t="shared" si="3"/>
        <v>7705148.330000001</v>
      </c>
      <c r="AA58" s="30">
        <v>7769042.790035255</v>
      </c>
      <c r="AB58" s="30">
        <f t="shared" si="7"/>
        <v>7769042.790035255</v>
      </c>
      <c r="AC58" s="240">
        <f t="shared" si="8"/>
        <v>15474191.120035257</v>
      </c>
      <c r="AD58" s="41">
        <f t="shared" si="4"/>
        <v>59.91990034184822</v>
      </c>
      <c r="AE58" s="41">
        <f t="shared" si="5"/>
        <v>38.94140451476017</v>
      </c>
      <c r="AF58" s="41">
        <f t="shared" si="6"/>
        <v>51.564880905294125</v>
      </c>
    </row>
    <row r="59" spans="1:32" ht="24">
      <c r="A59" s="326">
        <v>300600128</v>
      </c>
      <c r="B59" s="30">
        <v>1919730.4300000002</v>
      </c>
      <c r="C59" s="11"/>
      <c r="D59" s="30">
        <v>431686</v>
      </c>
      <c r="E59" s="30">
        <v>1101832.5</v>
      </c>
      <c r="F59" s="30">
        <v>767148.2999999999</v>
      </c>
      <c r="G59" s="11"/>
      <c r="H59" s="11"/>
      <c r="I59" s="11"/>
      <c r="J59" s="11"/>
      <c r="K59" s="11">
        <f t="shared" si="1"/>
        <v>4220397.23</v>
      </c>
      <c r="L59" s="30">
        <v>6541274.048867406</v>
      </c>
      <c r="M59" s="30">
        <v>48.170656844689994</v>
      </c>
      <c r="N59" s="30">
        <v>82084.73641190912</v>
      </c>
      <c r="O59" s="11">
        <f t="shared" si="2"/>
        <v>6623406.955936161</v>
      </c>
      <c r="P59" s="41">
        <f t="shared" si="9"/>
        <v>10843804.18593616</v>
      </c>
      <c r="Q59" s="30">
        <v>2194269.76</v>
      </c>
      <c r="R59" s="240"/>
      <c r="S59" s="30">
        <v>578269.88</v>
      </c>
      <c r="T59" s="30">
        <v>806597.92</v>
      </c>
      <c r="U59" s="30">
        <v>724032.6700000002</v>
      </c>
      <c r="V59" s="240"/>
      <c r="W59" s="240"/>
      <c r="X59" s="30">
        <v>9</v>
      </c>
      <c r="Y59" s="240">
        <v>7.275957614183426E-12</v>
      </c>
      <c r="Z59" s="30">
        <f t="shared" si="3"/>
        <v>4303179.2299999995</v>
      </c>
      <c r="AA59" s="30">
        <v>6281353.745134887</v>
      </c>
      <c r="AB59" s="30">
        <f t="shared" si="7"/>
        <v>6281353.745134887</v>
      </c>
      <c r="AC59" s="240">
        <f t="shared" si="8"/>
        <v>10584532.975134887</v>
      </c>
      <c r="AD59" s="41">
        <f t="shared" si="4"/>
        <v>-1.9614741335615713</v>
      </c>
      <c r="AE59" s="41">
        <f t="shared" si="5"/>
        <v>5.164309139946654</v>
      </c>
      <c r="AF59" s="41">
        <f t="shared" si="6"/>
        <v>2.3909617543401844</v>
      </c>
    </row>
    <row r="60" spans="1:32" ht="24">
      <c r="A60" s="326">
        <v>300600131</v>
      </c>
      <c r="B60" s="30">
        <v>4140723.5100000002</v>
      </c>
      <c r="C60" s="30">
        <v>117052</v>
      </c>
      <c r="D60" s="30">
        <v>725397</v>
      </c>
      <c r="E60" s="30">
        <v>2379048.83</v>
      </c>
      <c r="F60" s="30">
        <v>1173471.5999999999</v>
      </c>
      <c r="G60" s="11"/>
      <c r="H60" s="30">
        <v>61850.25</v>
      </c>
      <c r="I60" s="11"/>
      <c r="J60" s="11"/>
      <c r="K60" s="11">
        <f t="shared" si="1"/>
        <v>8597543.19</v>
      </c>
      <c r="L60" s="30">
        <v>9984049.864060778</v>
      </c>
      <c r="M60" s="30">
        <v>73.52363413136894</v>
      </c>
      <c r="N60" s="30">
        <v>125287.22926028237</v>
      </c>
      <c r="O60" s="11">
        <f t="shared" si="2"/>
        <v>10109410.616955193</v>
      </c>
      <c r="P60" s="41">
        <f t="shared" si="9"/>
        <v>18706953.806955192</v>
      </c>
      <c r="Q60" s="30">
        <v>4676631.459999999</v>
      </c>
      <c r="R60" s="30">
        <v>59130</v>
      </c>
      <c r="S60" s="30">
        <v>1051182.75</v>
      </c>
      <c r="T60" s="30">
        <v>2563309.92</v>
      </c>
      <c r="U60" s="30">
        <v>1178962.3499999996</v>
      </c>
      <c r="V60" s="240"/>
      <c r="W60" s="30">
        <v>39851.25</v>
      </c>
      <c r="X60" s="240"/>
      <c r="Y60" s="240">
        <v>-1.8189894035458565E-11</v>
      </c>
      <c r="Z60" s="30">
        <f t="shared" si="3"/>
        <v>9569067.729999999</v>
      </c>
      <c r="AA60" s="30">
        <v>9587329.400469037</v>
      </c>
      <c r="AB60" s="30">
        <f t="shared" si="7"/>
        <v>9587329.400469037</v>
      </c>
      <c r="AC60" s="240">
        <f t="shared" si="8"/>
        <v>19156397.130469035</v>
      </c>
      <c r="AD60" s="41">
        <f t="shared" si="4"/>
        <v>-11.30002511798954</v>
      </c>
      <c r="AE60" s="41">
        <f t="shared" si="5"/>
        <v>5.16430913994667</v>
      </c>
      <c r="AF60" s="41">
        <f t="shared" si="6"/>
        <v>-2.4025468184282435</v>
      </c>
    </row>
    <row r="61" spans="1:32" ht="24">
      <c r="A61" s="326">
        <v>300600135</v>
      </c>
      <c r="B61" s="30">
        <v>2795858</v>
      </c>
      <c r="C61" s="11"/>
      <c r="D61" s="30">
        <v>621187.87</v>
      </c>
      <c r="E61" s="30">
        <v>1825911.65</v>
      </c>
      <c r="F61" s="30">
        <v>1161333.08</v>
      </c>
      <c r="G61" s="11"/>
      <c r="H61" s="11"/>
      <c r="I61" s="11"/>
      <c r="J61" s="11"/>
      <c r="K61" s="11">
        <f t="shared" si="1"/>
        <v>6404290.6</v>
      </c>
      <c r="L61" s="30">
        <v>7918384.374944756</v>
      </c>
      <c r="M61" s="30">
        <v>58.31184775936157</v>
      </c>
      <c r="N61" s="30">
        <v>99365.73355125842</v>
      </c>
      <c r="O61" s="11">
        <f t="shared" si="2"/>
        <v>8017808.420343773</v>
      </c>
      <c r="P61" s="41">
        <f t="shared" si="9"/>
        <v>14422099.020343773</v>
      </c>
      <c r="Q61" s="30">
        <v>3170294.5599999996</v>
      </c>
      <c r="R61" s="240"/>
      <c r="S61" s="30">
        <v>698394</v>
      </c>
      <c r="T61" s="30">
        <v>1227461.8</v>
      </c>
      <c r="U61" s="30">
        <v>1292603.5000000002</v>
      </c>
      <c r="V61" s="240"/>
      <c r="W61" s="240"/>
      <c r="X61" s="240"/>
      <c r="Y61" s="240">
        <v>-4.1382008930668235E-11</v>
      </c>
      <c r="Z61" s="30">
        <f t="shared" si="3"/>
        <v>6388753.859999999</v>
      </c>
      <c r="AA61" s="30">
        <v>7603744.007268547</v>
      </c>
      <c r="AB61" s="30">
        <f t="shared" si="7"/>
        <v>7603744.007268547</v>
      </c>
      <c r="AC61" s="240">
        <f t="shared" si="8"/>
        <v>13992497.867268547</v>
      </c>
      <c r="AD61" s="41">
        <f t="shared" si="4"/>
        <v>0.24259892266600494</v>
      </c>
      <c r="AE61" s="41">
        <f t="shared" si="5"/>
        <v>5.16430913994666</v>
      </c>
      <c r="AF61" s="41">
        <f t="shared" si="6"/>
        <v>2.978769958999945</v>
      </c>
    </row>
    <row r="62" spans="1:32" ht="24">
      <c r="A62" s="326">
        <v>300600139</v>
      </c>
      <c r="B62" s="30">
        <v>2894951</v>
      </c>
      <c r="C62" s="30">
        <v>197000</v>
      </c>
      <c r="D62" s="30">
        <v>652494</v>
      </c>
      <c r="E62" s="30">
        <v>2966088.8600000003</v>
      </c>
      <c r="F62" s="30">
        <v>1557309.0600000003</v>
      </c>
      <c r="G62" s="11"/>
      <c r="H62" s="11"/>
      <c r="I62" s="11"/>
      <c r="J62" s="11"/>
      <c r="K62" s="11">
        <f t="shared" si="1"/>
        <v>8267842.920000001</v>
      </c>
      <c r="L62" s="30">
        <v>9639772.28254144</v>
      </c>
      <c r="M62" s="30">
        <v>70.98833640270105</v>
      </c>
      <c r="N62" s="30">
        <v>120966.97997544505</v>
      </c>
      <c r="O62" s="11">
        <f t="shared" si="2"/>
        <v>9760810.250853289</v>
      </c>
      <c r="P62" s="41">
        <f t="shared" si="9"/>
        <v>18028653.17085329</v>
      </c>
      <c r="Q62" s="30">
        <v>3385295.5</v>
      </c>
      <c r="R62" s="30">
        <v>32974</v>
      </c>
      <c r="S62" s="30">
        <v>1008584</v>
      </c>
      <c r="T62" s="30">
        <v>1661301.26</v>
      </c>
      <c r="U62" s="30">
        <v>1496968.8099999998</v>
      </c>
      <c r="V62" s="240"/>
      <c r="W62" s="30">
        <v>58094</v>
      </c>
      <c r="X62" s="240"/>
      <c r="Y62" s="240">
        <v>0</v>
      </c>
      <c r="Z62" s="30">
        <f t="shared" si="3"/>
        <v>7643217.569999999</v>
      </c>
      <c r="AA62" s="30">
        <v>9256731.834935622</v>
      </c>
      <c r="AB62" s="30">
        <f t="shared" si="7"/>
        <v>9256731.834935622</v>
      </c>
      <c r="AC62" s="240">
        <f t="shared" si="8"/>
        <v>16899949.40493562</v>
      </c>
      <c r="AD62" s="41">
        <f t="shared" si="4"/>
        <v>7.554876840838691</v>
      </c>
      <c r="AE62" s="41">
        <f t="shared" si="5"/>
        <v>5.164309139946657</v>
      </c>
      <c r="AF62" s="41">
        <f t="shared" si="6"/>
        <v>6.260610569304378</v>
      </c>
    </row>
    <row r="63" spans="1:32" ht="24">
      <c r="A63" s="326">
        <v>300600143</v>
      </c>
      <c r="B63" s="30">
        <v>2768502.75</v>
      </c>
      <c r="C63" s="30">
        <v>133028</v>
      </c>
      <c r="D63" s="30">
        <v>674382</v>
      </c>
      <c r="E63" s="30">
        <v>2035814.5299999998</v>
      </c>
      <c r="F63" s="30">
        <v>1260676.7400000002</v>
      </c>
      <c r="G63" s="11"/>
      <c r="H63" s="30">
        <v>115285.5</v>
      </c>
      <c r="I63" s="30">
        <v>1</v>
      </c>
      <c r="J63" s="30">
        <v>9000</v>
      </c>
      <c r="K63" s="11">
        <f t="shared" si="1"/>
        <v>6996690.52</v>
      </c>
      <c r="L63" s="30">
        <v>9984049.864060778</v>
      </c>
      <c r="M63" s="30">
        <v>73.52363413136894</v>
      </c>
      <c r="N63" s="30">
        <v>125287.22926028237</v>
      </c>
      <c r="O63" s="11">
        <f t="shared" si="2"/>
        <v>10109410.616955193</v>
      </c>
      <c r="P63" s="41">
        <f t="shared" si="9"/>
        <v>17106101.136955194</v>
      </c>
      <c r="Q63" s="30">
        <v>3141551.22</v>
      </c>
      <c r="R63" s="30">
        <v>177723</v>
      </c>
      <c r="S63" s="30">
        <v>1139603</v>
      </c>
      <c r="T63" s="30">
        <v>1668623.5999999999</v>
      </c>
      <c r="U63" s="30">
        <v>1380223.3699999996</v>
      </c>
      <c r="V63" s="240"/>
      <c r="W63" s="30">
        <v>20467.12</v>
      </c>
      <c r="X63" s="30">
        <v>547.67</v>
      </c>
      <c r="Y63" s="240">
        <v>-1.1641532182693481E-10</v>
      </c>
      <c r="Z63" s="30">
        <f t="shared" si="3"/>
        <v>7528738.9799999995</v>
      </c>
      <c r="AA63" s="30">
        <v>9587329.400469037</v>
      </c>
      <c r="AB63" s="30">
        <f t="shared" si="7"/>
        <v>9587329.400469037</v>
      </c>
      <c r="AC63" s="240">
        <f t="shared" si="8"/>
        <v>17116068.380469035</v>
      </c>
      <c r="AD63" s="41">
        <f t="shared" si="4"/>
        <v>-7.604287462467327</v>
      </c>
      <c r="AE63" s="41">
        <f t="shared" si="5"/>
        <v>5.16430913994667</v>
      </c>
      <c r="AF63" s="41">
        <f t="shared" si="6"/>
        <v>-0.058267184521132234</v>
      </c>
    </row>
    <row r="64" spans="1:32" ht="24">
      <c r="A64" s="326">
        <v>300600148</v>
      </c>
      <c r="B64" s="30">
        <v>2357438.8899999997</v>
      </c>
      <c r="C64" s="30">
        <v>1714963.9</v>
      </c>
      <c r="D64" s="30">
        <v>3447055.5</v>
      </c>
      <c r="E64" s="30">
        <v>1817215.03</v>
      </c>
      <c r="F64" s="30">
        <v>3459940.1999999993</v>
      </c>
      <c r="G64" s="11"/>
      <c r="H64" s="11"/>
      <c r="I64" s="30">
        <v>1769875.7599999998</v>
      </c>
      <c r="J64" s="11"/>
      <c r="K64" s="11">
        <f t="shared" si="1"/>
        <v>14566489.279999997</v>
      </c>
      <c r="L64" s="30">
        <v>9811911.073301109</v>
      </c>
      <c r="M64" s="30">
        <v>72.25598526703499</v>
      </c>
      <c r="N64" s="30">
        <v>123127.10461786372</v>
      </c>
      <c r="O64" s="11">
        <f t="shared" si="2"/>
        <v>9935110.43390424</v>
      </c>
      <c r="P64" s="41">
        <f t="shared" si="9"/>
        <v>24501599.71390424</v>
      </c>
      <c r="Q64" s="30">
        <v>2859853.1799999997</v>
      </c>
      <c r="R64" s="30">
        <v>1428044.75</v>
      </c>
      <c r="S64" s="30">
        <v>2483386.43</v>
      </c>
      <c r="T64" s="30">
        <v>1749783.6800000002</v>
      </c>
      <c r="U64" s="30">
        <v>3095273.11</v>
      </c>
      <c r="V64" s="240"/>
      <c r="W64" s="240"/>
      <c r="X64" s="30">
        <v>142263.13</v>
      </c>
      <c r="Y64" s="240">
        <v>2.9046987037872896E-11</v>
      </c>
      <c r="Z64" s="30">
        <f t="shared" si="3"/>
        <v>11758604.28</v>
      </c>
      <c r="AA64" s="30">
        <v>9422030.61770233</v>
      </c>
      <c r="AB64" s="30">
        <f t="shared" si="7"/>
        <v>9422030.61770233</v>
      </c>
      <c r="AC64" s="240">
        <f t="shared" si="8"/>
        <v>21180634.89770233</v>
      </c>
      <c r="AD64" s="41">
        <f t="shared" si="4"/>
        <v>19.2763331371497</v>
      </c>
      <c r="AE64" s="41">
        <f t="shared" si="5"/>
        <v>5.1643091399466545</v>
      </c>
      <c r="AF64" s="41">
        <f t="shared" si="6"/>
        <v>13.554073427774266</v>
      </c>
    </row>
    <row r="65" spans="1:32" ht="24">
      <c r="A65" s="326">
        <v>300600149</v>
      </c>
      <c r="B65" s="30">
        <v>5096217.51</v>
      </c>
      <c r="C65" s="30">
        <v>241866</v>
      </c>
      <c r="D65" s="30">
        <v>1467360</v>
      </c>
      <c r="E65" s="30">
        <v>5952566.61</v>
      </c>
      <c r="F65" s="30">
        <v>2010799.0600000003</v>
      </c>
      <c r="G65" s="11"/>
      <c r="H65" s="30">
        <v>13359</v>
      </c>
      <c r="I65" s="30">
        <v>1</v>
      </c>
      <c r="J65" s="11"/>
      <c r="K65" s="11">
        <f t="shared" si="1"/>
        <v>14782169.180000002</v>
      </c>
      <c r="L65" s="30">
        <v>17213879.075966857</v>
      </c>
      <c r="M65" s="30">
        <v>126.76488643339472</v>
      </c>
      <c r="N65" s="30">
        <v>216012.46424186617</v>
      </c>
      <c r="O65" s="11">
        <f t="shared" si="2"/>
        <v>17430018.30509516</v>
      </c>
      <c r="P65" s="41">
        <f t="shared" si="9"/>
        <v>32212187.48509516</v>
      </c>
      <c r="Q65" s="30">
        <v>5911197.75</v>
      </c>
      <c r="R65" s="30">
        <v>166132</v>
      </c>
      <c r="S65" s="30">
        <v>2236059</v>
      </c>
      <c r="T65" s="30">
        <v>7132740.279999999</v>
      </c>
      <c r="U65" s="30">
        <v>2120862.6499999994</v>
      </c>
      <c r="V65" s="240"/>
      <c r="W65" s="30">
        <v>199082.13</v>
      </c>
      <c r="X65" s="30">
        <v>14</v>
      </c>
      <c r="Y65" s="240">
        <v>-1.4551915228366852E-11</v>
      </c>
      <c r="Z65" s="30">
        <f t="shared" si="3"/>
        <v>17766087.81</v>
      </c>
      <c r="AA65" s="30">
        <v>16529878.276670754</v>
      </c>
      <c r="AB65" s="30">
        <f t="shared" si="7"/>
        <v>16529878.276670754</v>
      </c>
      <c r="AC65" s="240">
        <f t="shared" si="8"/>
        <v>34295966.08667076</v>
      </c>
      <c r="AD65" s="41">
        <f t="shared" si="4"/>
        <v>-20.185932075768577</v>
      </c>
      <c r="AE65" s="41">
        <f t="shared" si="5"/>
        <v>5.164309139946656</v>
      </c>
      <c r="AF65" s="41">
        <f t="shared" si="6"/>
        <v>-6.4689136760419625</v>
      </c>
    </row>
    <row r="66" spans="1:32" ht="24">
      <c r="A66" s="326">
        <v>300600155</v>
      </c>
      <c r="B66" s="30">
        <v>557811.5</v>
      </c>
      <c r="C66" s="11"/>
      <c r="D66" s="30">
        <v>136486</v>
      </c>
      <c r="E66" s="30">
        <v>366729.62</v>
      </c>
      <c r="F66" s="30">
        <v>87683.33</v>
      </c>
      <c r="G66" s="11"/>
      <c r="H66" s="11"/>
      <c r="I66" s="30">
        <v>120585.87</v>
      </c>
      <c r="J66" s="11"/>
      <c r="K66" s="11">
        <f t="shared" si="1"/>
        <v>1269296.3200000003</v>
      </c>
      <c r="L66" s="30">
        <v>2237804.279875692</v>
      </c>
      <c r="M66" s="30">
        <v>16.479435236341313</v>
      </c>
      <c r="N66" s="30">
        <v>28081.620351442598</v>
      </c>
      <c r="O66" s="11">
        <f t="shared" si="2"/>
        <v>2265902.379662371</v>
      </c>
      <c r="P66" s="41">
        <f t="shared" si="9"/>
        <v>3535198.699662371</v>
      </c>
      <c r="Q66" s="30">
        <v>5512458.609999999</v>
      </c>
      <c r="R66" s="30">
        <v>284814</v>
      </c>
      <c r="S66" s="30">
        <v>2281157</v>
      </c>
      <c r="T66" s="30">
        <v>2972576.77</v>
      </c>
      <c r="U66" s="30">
        <v>1398437.98</v>
      </c>
      <c r="V66" s="240"/>
      <c r="W66" s="30">
        <v>12172.13</v>
      </c>
      <c r="X66" s="240"/>
      <c r="Y66" s="240">
        <v>-1.7566748056196957E-10</v>
      </c>
      <c r="Z66" s="30">
        <f t="shared" si="3"/>
        <v>12461616.49</v>
      </c>
      <c r="AA66" s="30">
        <v>2148884.175967198</v>
      </c>
      <c r="AB66" s="30">
        <f t="shared" si="7"/>
        <v>2148884.175967198</v>
      </c>
      <c r="AC66" s="240">
        <f t="shared" si="8"/>
        <v>14610500.665967198</v>
      </c>
      <c r="AD66" s="41">
        <f t="shared" si="4"/>
        <v>-881.7736247750247</v>
      </c>
      <c r="AE66" s="41">
        <f t="shared" si="5"/>
        <v>5.16430913994667</v>
      </c>
      <c r="AF66" s="41">
        <f t="shared" si="6"/>
        <v>-313.2865478639878</v>
      </c>
    </row>
    <row r="67" spans="1:32" ht="24">
      <c r="A67" s="326">
        <v>300600156</v>
      </c>
      <c r="B67" s="30">
        <v>4355062.880000001</v>
      </c>
      <c r="C67" s="30">
        <v>203952</v>
      </c>
      <c r="D67" s="30">
        <v>1300274</v>
      </c>
      <c r="E67" s="30">
        <v>2652102.3300000005</v>
      </c>
      <c r="F67" s="30">
        <v>1378795.3399999996</v>
      </c>
      <c r="G67" s="11"/>
      <c r="H67" s="30">
        <v>401750.25</v>
      </c>
      <c r="I67" s="30">
        <v>232271.43</v>
      </c>
      <c r="J67" s="11"/>
      <c r="K67" s="11">
        <f t="shared" si="1"/>
        <v>10524208.23</v>
      </c>
      <c r="L67" s="30">
        <v>14287519.633052493</v>
      </c>
      <c r="M67" s="30">
        <v>105.21485573971762</v>
      </c>
      <c r="N67" s="30">
        <v>179290.34532074892</v>
      </c>
      <c r="O67" s="11">
        <f t="shared" si="2"/>
        <v>14466915.19322898</v>
      </c>
      <c r="P67" s="41">
        <f t="shared" si="9"/>
        <v>24991123.42322898</v>
      </c>
      <c r="Q67" s="30">
        <v>407948.45</v>
      </c>
      <c r="R67" s="30">
        <v>15700</v>
      </c>
      <c r="S67" s="30">
        <v>166800</v>
      </c>
      <c r="T67" s="30">
        <v>233530.85</v>
      </c>
      <c r="U67" s="30">
        <v>109109.97</v>
      </c>
      <c r="V67" s="240"/>
      <c r="W67" s="240"/>
      <c r="X67" s="240"/>
      <c r="Y67" s="240">
        <v>0</v>
      </c>
      <c r="Z67" s="30">
        <f t="shared" si="3"/>
        <v>933089.2699999999</v>
      </c>
      <c r="AA67" s="30">
        <v>13719798.969636727</v>
      </c>
      <c r="AB67" s="30">
        <f t="shared" si="7"/>
        <v>13719798.969636727</v>
      </c>
      <c r="AC67" s="240">
        <f t="shared" si="8"/>
        <v>14652888.239636727</v>
      </c>
      <c r="AD67" s="41">
        <f t="shared" si="4"/>
        <v>91.13387677621047</v>
      </c>
      <c r="AE67" s="41">
        <f t="shared" si="5"/>
        <v>5.164309139946639</v>
      </c>
      <c r="AF67" s="41">
        <f t="shared" si="6"/>
        <v>41.3676288517025</v>
      </c>
    </row>
    <row r="68" spans="1:32" ht="24">
      <c r="A68" s="326">
        <v>300600161</v>
      </c>
      <c r="B68" s="30">
        <v>2991012.75</v>
      </c>
      <c r="C68" s="11"/>
      <c r="D68" s="30">
        <v>1107838</v>
      </c>
      <c r="E68" s="30">
        <v>1814023.0700000003</v>
      </c>
      <c r="F68" s="30">
        <v>4822775.21</v>
      </c>
      <c r="G68" s="11"/>
      <c r="H68" s="30">
        <v>24630</v>
      </c>
      <c r="I68" s="11"/>
      <c r="J68" s="11"/>
      <c r="K68" s="11">
        <f t="shared" si="1"/>
        <v>10760279.030000001</v>
      </c>
      <c r="L68" s="30">
        <v>9811911.073301109</v>
      </c>
      <c r="M68" s="30">
        <v>72.25598526703499</v>
      </c>
      <c r="N68" s="30">
        <v>123127.10461786372</v>
      </c>
      <c r="O68" s="11">
        <f t="shared" si="2"/>
        <v>9935110.43390424</v>
      </c>
      <c r="P68" s="41">
        <f t="shared" si="9"/>
        <v>20695389.46390424</v>
      </c>
      <c r="Q68" s="30">
        <v>3632742.5</v>
      </c>
      <c r="R68" s="30">
        <v>102876</v>
      </c>
      <c r="S68" s="30">
        <v>1523896</v>
      </c>
      <c r="T68" s="30">
        <v>1905249.36</v>
      </c>
      <c r="U68" s="30">
        <v>1250532.2800000003</v>
      </c>
      <c r="V68" s="240"/>
      <c r="W68" s="30">
        <v>143149.6</v>
      </c>
      <c r="X68" s="240"/>
      <c r="Y68" s="240">
        <v>0</v>
      </c>
      <c r="Z68" s="30">
        <f t="shared" si="3"/>
        <v>8558445.74</v>
      </c>
      <c r="AA68" s="30">
        <v>9422030.61770233</v>
      </c>
      <c r="AB68" s="30">
        <f t="shared" si="7"/>
        <v>9422030.61770233</v>
      </c>
      <c r="AC68" s="240">
        <f t="shared" si="8"/>
        <v>17980476.35770233</v>
      </c>
      <c r="AD68" s="41">
        <f t="shared" si="4"/>
        <v>20.46260402598501</v>
      </c>
      <c r="AE68" s="41">
        <f t="shared" si="5"/>
        <v>5.1643091399466545</v>
      </c>
      <c r="AF68" s="41">
        <f t="shared" si="6"/>
        <v>13.118444139150471</v>
      </c>
    </row>
    <row r="69" spans="1:32" ht="24">
      <c r="A69" s="326">
        <v>300600165</v>
      </c>
      <c r="B69" s="30">
        <v>3070142.83</v>
      </c>
      <c r="C69" s="30">
        <v>116861</v>
      </c>
      <c r="D69" s="30">
        <v>863934</v>
      </c>
      <c r="E69" s="30">
        <v>1635418.0099999998</v>
      </c>
      <c r="F69" s="30">
        <v>999974.0499999999</v>
      </c>
      <c r="G69" s="11"/>
      <c r="H69" s="11"/>
      <c r="I69" s="11"/>
      <c r="J69" s="11"/>
      <c r="K69" s="11">
        <f t="shared" si="1"/>
        <v>6686329.89</v>
      </c>
      <c r="L69" s="30">
        <v>8606939.537983429</v>
      </c>
      <c r="M69" s="30">
        <v>63.38244321669736</v>
      </c>
      <c r="N69" s="30">
        <v>108006.23212093308</v>
      </c>
      <c r="O69" s="11">
        <f t="shared" si="2"/>
        <v>8715009.15254758</v>
      </c>
      <c r="P69" s="41">
        <f t="shared" si="9"/>
        <v>15401339.04254758</v>
      </c>
      <c r="Q69" s="30">
        <v>3792828.59</v>
      </c>
      <c r="R69" s="30">
        <v>122687</v>
      </c>
      <c r="S69" s="30">
        <v>1447827.2</v>
      </c>
      <c r="T69" s="30">
        <v>1453808.3699999999</v>
      </c>
      <c r="U69" s="30">
        <v>1072254.5300000003</v>
      </c>
      <c r="V69" s="240"/>
      <c r="W69" s="240"/>
      <c r="X69" s="30">
        <v>1</v>
      </c>
      <c r="Y69" s="240">
        <v>-5.326228347257711E-11</v>
      </c>
      <c r="Z69" s="30">
        <f t="shared" si="3"/>
        <v>7889406.69</v>
      </c>
      <c r="AA69" s="30">
        <v>8264939.138335377</v>
      </c>
      <c r="AB69" s="30">
        <f t="shared" si="7"/>
        <v>8264939.138335377</v>
      </c>
      <c r="AC69" s="240">
        <f t="shared" si="8"/>
        <v>16154345.828335378</v>
      </c>
      <c r="AD69" s="41">
        <f t="shared" si="4"/>
        <v>-17.993081702404616</v>
      </c>
      <c r="AE69" s="41">
        <f t="shared" si="5"/>
        <v>5.164309139946656</v>
      </c>
      <c r="AF69" s="41">
        <f t="shared" si="6"/>
        <v>-4.889229330693583</v>
      </c>
    </row>
    <row r="70" spans="1:32" ht="24">
      <c r="A70" s="326">
        <v>300600168</v>
      </c>
      <c r="B70" s="30">
        <v>3881088</v>
      </c>
      <c r="C70" s="30">
        <v>139329</v>
      </c>
      <c r="D70" s="30">
        <v>1190816</v>
      </c>
      <c r="E70" s="30">
        <v>3098247.5400000005</v>
      </c>
      <c r="F70" s="30">
        <v>1885714.4300000004</v>
      </c>
      <c r="G70" s="11"/>
      <c r="H70" s="30">
        <v>270354.15</v>
      </c>
      <c r="I70" s="30">
        <v>271303.26</v>
      </c>
      <c r="J70" s="11"/>
      <c r="K70" s="11">
        <f t="shared" si="1"/>
        <v>10736852.38</v>
      </c>
      <c r="L70" s="30">
        <v>11016882.608618788</v>
      </c>
      <c r="M70" s="30">
        <v>81.12952731737262</v>
      </c>
      <c r="N70" s="30">
        <v>138247.97711479434</v>
      </c>
      <c r="O70" s="11">
        <f t="shared" si="2"/>
        <v>11155211.7152609</v>
      </c>
      <c r="P70" s="41">
        <f t="shared" si="9"/>
        <v>21892064.095260903</v>
      </c>
      <c r="Q70" s="30">
        <v>4777745</v>
      </c>
      <c r="R70" s="30">
        <v>292468</v>
      </c>
      <c r="S70" s="30">
        <v>1779272</v>
      </c>
      <c r="T70" s="30">
        <v>4093889.5099999993</v>
      </c>
      <c r="U70" s="30">
        <v>2402206.4</v>
      </c>
      <c r="V70" s="240"/>
      <c r="W70" s="240"/>
      <c r="X70" s="240"/>
      <c r="Y70" s="240">
        <v>0</v>
      </c>
      <c r="Z70" s="30">
        <f t="shared" si="3"/>
        <v>13345580.91</v>
      </c>
      <c r="AA70" s="30">
        <v>10579122.097069282</v>
      </c>
      <c r="AB70" s="30">
        <f t="shared" si="7"/>
        <v>10579122.097069282</v>
      </c>
      <c r="AC70" s="240">
        <f t="shared" si="8"/>
        <v>23924703.007069282</v>
      </c>
      <c r="AD70" s="41">
        <f t="shared" si="4"/>
        <v>-24.296958155626605</v>
      </c>
      <c r="AE70" s="41">
        <f t="shared" si="5"/>
        <v>5.164309139946653</v>
      </c>
      <c r="AF70" s="41">
        <f t="shared" si="6"/>
        <v>-9.28482075953905</v>
      </c>
    </row>
    <row r="71" spans="1:32" ht="24">
      <c r="A71" s="326">
        <v>300600171</v>
      </c>
      <c r="B71" s="30">
        <v>1721903.92</v>
      </c>
      <c r="C71" s="30">
        <v>151256</v>
      </c>
      <c r="D71" s="30">
        <v>433608</v>
      </c>
      <c r="E71" s="30">
        <v>774957.8099999999</v>
      </c>
      <c r="F71" s="30">
        <v>1246923.6300000001</v>
      </c>
      <c r="G71" s="11"/>
      <c r="H71" s="11"/>
      <c r="I71" s="11"/>
      <c r="J71" s="11"/>
      <c r="K71" s="11">
        <f t="shared" si="1"/>
        <v>4328649.36</v>
      </c>
      <c r="L71" s="30">
        <v>5164163.722790058</v>
      </c>
      <c r="M71" s="30">
        <v>38.02946593001842</v>
      </c>
      <c r="N71" s="30">
        <v>64803.73927255985</v>
      </c>
      <c r="O71" s="11">
        <f t="shared" si="2"/>
        <v>5229005.491528547</v>
      </c>
      <c r="P71" s="41">
        <f t="shared" si="9"/>
        <v>9557654.851528548</v>
      </c>
      <c r="Q71" s="30">
        <v>2059509</v>
      </c>
      <c r="R71" s="30">
        <v>87117</v>
      </c>
      <c r="S71" s="30">
        <v>713189.2</v>
      </c>
      <c r="T71" s="30">
        <v>1039937.5900000002</v>
      </c>
      <c r="U71" s="30">
        <v>1267603.0800000003</v>
      </c>
      <c r="V71" s="240"/>
      <c r="W71" s="240"/>
      <c r="X71" s="240"/>
      <c r="Y71" s="240">
        <v>6.821210263296962E-12</v>
      </c>
      <c r="Z71" s="30">
        <f t="shared" si="3"/>
        <v>5167355.870000001</v>
      </c>
      <c r="AA71" s="30">
        <v>4958963.483001226</v>
      </c>
      <c r="AB71" s="30">
        <f t="shared" si="7"/>
        <v>4958963.483001226</v>
      </c>
      <c r="AC71" s="240">
        <f t="shared" si="8"/>
        <v>10126319.353001226</v>
      </c>
      <c r="AD71" s="41">
        <f t="shared" si="4"/>
        <v>-19.37570914729856</v>
      </c>
      <c r="AE71" s="41">
        <f t="shared" si="5"/>
        <v>5.164309139946663</v>
      </c>
      <c r="AF71" s="41">
        <f t="shared" si="6"/>
        <v>-5.949832990482304</v>
      </c>
    </row>
    <row r="72" spans="1:32" ht="24">
      <c r="A72" s="326">
        <v>300600173</v>
      </c>
      <c r="B72" s="30">
        <v>306438</v>
      </c>
      <c r="C72" s="11"/>
      <c r="D72" s="30">
        <v>155088</v>
      </c>
      <c r="E72" s="30">
        <v>173082.19</v>
      </c>
      <c r="F72" s="30">
        <v>139229.86</v>
      </c>
      <c r="G72" s="11"/>
      <c r="H72" s="11"/>
      <c r="I72" s="11"/>
      <c r="J72" s="11"/>
      <c r="K72" s="11">
        <f t="shared" si="1"/>
        <v>773838.0499999999</v>
      </c>
      <c r="L72" s="30">
        <v>1204971.53531768</v>
      </c>
      <c r="M72" s="30">
        <v>8.873542050337631</v>
      </c>
      <c r="N72" s="30">
        <v>15120.872496930631</v>
      </c>
      <c r="O72" s="11">
        <f t="shared" si="2"/>
        <v>1220101.281356661</v>
      </c>
      <c r="P72" s="41">
        <f t="shared" si="9"/>
        <v>1993939.331356661</v>
      </c>
      <c r="Q72" s="30">
        <v>379527.25</v>
      </c>
      <c r="R72" s="240"/>
      <c r="S72" s="30">
        <v>207188</v>
      </c>
      <c r="T72" s="30">
        <v>273643.79000000004</v>
      </c>
      <c r="U72" s="30">
        <v>161361.62</v>
      </c>
      <c r="V72" s="240"/>
      <c r="W72" s="240"/>
      <c r="X72" s="240"/>
      <c r="Y72" s="240">
        <v>0</v>
      </c>
      <c r="Z72" s="30">
        <f t="shared" si="3"/>
        <v>1021720.66</v>
      </c>
      <c r="AA72" s="30">
        <v>1157091.4793669528</v>
      </c>
      <c r="AB72" s="30">
        <f t="shared" si="7"/>
        <v>1157091.4793669528</v>
      </c>
      <c r="AC72" s="240">
        <f t="shared" si="8"/>
        <v>2178812.1393669527</v>
      </c>
      <c r="AD72" s="41">
        <f t="shared" si="4"/>
        <v>-32.032879489448746</v>
      </c>
      <c r="AE72" s="41">
        <f t="shared" si="5"/>
        <v>5.164309139946657</v>
      </c>
      <c r="AF72" s="41">
        <f t="shared" si="6"/>
        <v>-9.27173686295188</v>
      </c>
    </row>
    <row r="73" spans="1:32" ht="24">
      <c r="A73" s="326">
        <v>300600174</v>
      </c>
      <c r="B73" s="30">
        <v>3187214.63</v>
      </c>
      <c r="C73" s="30">
        <v>61096</v>
      </c>
      <c r="D73" s="30">
        <v>1109046</v>
      </c>
      <c r="E73" s="30">
        <v>3019257.73</v>
      </c>
      <c r="F73" s="30">
        <v>1821359.3900000001</v>
      </c>
      <c r="G73" s="11"/>
      <c r="H73" s="30">
        <v>61875</v>
      </c>
      <c r="I73" s="11"/>
      <c r="J73" s="11"/>
      <c r="K73" s="11">
        <f t="shared" si="1"/>
        <v>9259848.75</v>
      </c>
      <c r="L73" s="30">
        <v>12049715.3531768</v>
      </c>
      <c r="M73" s="30">
        <v>88.7354205033763</v>
      </c>
      <c r="N73" s="30">
        <v>151208.72496930632</v>
      </c>
      <c r="O73" s="11">
        <f t="shared" si="2"/>
        <v>12201012.81356661</v>
      </c>
      <c r="P73" s="41">
        <f t="shared" si="9"/>
        <v>21460861.56356661</v>
      </c>
      <c r="Q73" s="30">
        <v>3822329.6500000004</v>
      </c>
      <c r="R73" s="30">
        <v>245710</v>
      </c>
      <c r="S73" s="30">
        <v>2152847.1</v>
      </c>
      <c r="T73" s="30">
        <v>2646853.23</v>
      </c>
      <c r="U73" s="30">
        <v>1884209.41</v>
      </c>
      <c r="V73" s="240"/>
      <c r="W73" s="30">
        <v>13015</v>
      </c>
      <c r="X73" s="240"/>
      <c r="Y73" s="240">
        <v>-6.275513442233205E-11</v>
      </c>
      <c r="Z73" s="30">
        <f t="shared" si="3"/>
        <v>10764964.39</v>
      </c>
      <c r="AA73" s="30">
        <v>11570914.793669527</v>
      </c>
      <c r="AB73" s="30">
        <f t="shared" si="7"/>
        <v>11570914.793669527</v>
      </c>
      <c r="AC73" s="240">
        <f t="shared" si="8"/>
        <v>22335879.18366953</v>
      </c>
      <c r="AD73" s="41">
        <f t="shared" si="4"/>
        <v>-16.254214087460127</v>
      </c>
      <c r="AE73" s="41">
        <f t="shared" si="5"/>
        <v>5.164309139946654</v>
      </c>
      <c r="AF73" s="41">
        <f t="shared" si="6"/>
        <v>-4.077271630084078</v>
      </c>
    </row>
    <row r="74" spans="1:32" ht="24">
      <c r="A74" s="326">
        <v>300600178</v>
      </c>
      <c r="B74" s="30">
        <v>2356882.5</v>
      </c>
      <c r="C74" s="11"/>
      <c r="D74" s="30">
        <v>561871</v>
      </c>
      <c r="E74" s="30">
        <v>2286378.71</v>
      </c>
      <c r="F74" s="30">
        <v>1372290.0699999998</v>
      </c>
      <c r="G74" s="11"/>
      <c r="H74" s="11"/>
      <c r="I74" s="30">
        <v>14400</v>
      </c>
      <c r="J74" s="11"/>
      <c r="K74" s="11">
        <f t="shared" si="1"/>
        <v>6591822.279999999</v>
      </c>
      <c r="L74" s="30">
        <v>7229829.21190608</v>
      </c>
      <c r="M74" s="30">
        <v>53.241252302025785</v>
      </c>
      <c r="N74" s="30">
        <v>90725.23498158377</v>
      </c>
      <c r="O74" s="11">
        <f t="shared" si="2"/>
        <v>7320607.688139966</v>
      </c>
      <c r="P74" s="41">
        <f aca="true" t="shared" si="10" ref="P74:P105">K74+O74</f>
        <v>13912429.968139965</v>
      </c>
      <c r="Q74" s="30">
        <v>2950757.5</v>
      </c>
      <c r="R74" s="30">
        <v>20000</v>
      </c>
      <c r="S74" s="30">
        <v>805757</v>
      </c>
      <c r="T74" s="30">
        <v>1559686.53</v>
      </c>
      <c r="U74" s="30">
        <v>1525631.67</v>
      </c>
      <c r="V74" s="240"/>
      <c r="W74" s="240"/>
      <c r="X74" s="240"/>
      <c r="Y74" s="240">
        <v>5.820766091346741E-11</v>
      </c>
      <c r="Z74" s="30">
        <f t="shared" si="3"/>
        <v>6861832.7</v>
      </c>
      <c r="AA74" s="30">
        <v>6942548.876201716</v>
      </c>
      <c r="AB74" s="30">
        <f t="shared" si="7"/>
        <v>6942548.876201716</v>
      </c>
      <c r="AC74" s="240">
        <f t="shared" si="8"/>
        <v>13804381.576201716</v>
      </c>
      <c r="AD74" s="41">
        <f t="shared" si="4"/>
        <v>-4.096142288593389</v>
      </c>
      <c r="AE74" s="41">
        <f t="shared" si="5"/>
        <v>5.164309139946651</v>
      </c>
      <c r="AF74" s="41">
        <f t="shared" si="6"/>
        <v>0.776632063454651</v>
      </c>
    </row>
    <row r="75" spans="1:32" ht="24">
      <c r="A75" s="326">
        <v>300600181</v>
      </c>
      <c r="B75" s="30">
        <v>3526780.84</v>
      </c>
      <c r="C75" s="30">
        <v>116304</v>
      </c>
      <c r="D75" s="30">
        <v>136221</v>
      </c>
      <c r="E75" s="30">
        <v>1768302.63</v>
      </c>
      <c r="F75" s="30">
        <v>1182400.8099999998</v>
      </c>
      <c r="G75" s="11"/>
      <c r="H75" s="30">
        <v>29821.95</v>
      </c>
      <c r="I75" s="11"/>
      <c r="J75" s="11"/>
      <c r="K75" s="11">
        <f aca="true" t="shared" si="11" ref="K75:K123">SUM(B75:J75)</f>
        <v>6759831.2299999995</v>
      </c>
      <c r="L75" s="30">
        <v>9984049.864060778</v>
      </c>
      <c r="M75" s="30">
        <v>73.52363413136894</v>
      </c>
      <c r="N75" s="30">
        <v>125287.22926028237</v>
      </c>
      <c r="O75" s="11">
        <f aca="true" t="shared" si="12" ref="O75:O123">SUM(L75:N75)</f>
        <v>10109410.616955193</v>
      </c>
      <c r="P75" s="41">
        <f t="shared" si="10"/>
        <v>16869241.84695519</v>
      </c>
      <c r="Q75" s="30">
        <v>4337794.609999999</v>
      </c>
      <c r="R75" s="30">
        <v>171620</v>
      </c>
      <c r="S75" s="30">
        <v>125868</v>
      </c>
      <c r="T75" s="30">
        <v>3474732.3300000005</v>
      </c>
      <c r="U75" s="30">
        <v>1297873.06</v>
      </c>
      <c r="V75" s="240"/>
      <c r="W75" s="30">
        <v>74484.91</v>
      </c>
      <c r="X75" s="30">
        <v>494779.7299999999</v>
      </c>
      <c r="Y75" s="240">
        <v>0</v>
      </c>
      <c r="Z75" s="30">
        <f aca="true" t="shared" si="13" ref="Z75:Z123">SUM(Q75:Y75)</f>
        <v>9977152.64</v>
      </c>
      <c r="AA75" s="30">
        <v>9587329.400469037</v>
      </c>
      <c r="AB75" s="30">
        <f t="shared" si="7"/>
        <v>9587329.400469037</v>
      </c>
      <c r="AC75" s="240">
        <f t="shared" si="8"/>
        <v>19564482.040469036</v>
      </c>
      <c r="AD75" s="41">
        <f aca="true" t="shared" si="14" ref="AD75:AD135">(K75-Z75)*100/K75</f>
        <v>-47.594700230407994</v>
      </c>
      <c r="AE75" s="41">
        <f aca="true" t="shared" si="15" ref="AE75:AE135">(O75-AB75)*100/O75</f>
        <v>5.16430913994667</v>
      </c>
      <c r="AF75" s="41">
        <f aca="true" t="shared" si="16" ref="AF75:AF135">(P75-AC75)*100/P75</f>
        <v>-15.977245557128109</v>
      </c>
    </row>
    <row r="76" spans="1:32" ht="24">
      <c r="A76" s="326">
        <v>300600184</v>
      </c>
      <c r="B76" s="30">
        <v>2220318.2</v>
      </c>
      <c r="C76" s="30">
        <v>1165101.06</v>
      </c>
      <c r="D76" s="30">
        <v>2926281</v>
      </c>
      <c r="E76" s="30">
        <v>1937402.9599999995</v>
      </c>
      <c r="F76" s="30">
        <v>1951659.19</v>
      </c>
      <c r="G76" s="11"/>
      <c r="H76" s="11"/>
      <c r="I76" s="11"/>
      <c r="J76" s="11"/>
      <c r="K76" s="11">
        <f t="shared" si="11"/>
        <v>10200762.409999998</v>
      </c>
      <c r="L76" s="30">
        <v>9295494.701022103</v>
      </c>
      <c r="M76" s="30">
        <v>68.45303867403315</v>
      </c>
      <c r="N76" s="30">
        <v>116646.73069060773</v>
      </c>
      <c r="O76" s="11">
        <f t="shared" si="12"/>
        <v>9412209.884751385</v>
      </c>
      <c r="P76" s="41">
        <f t="shared" si="10"/>
        <v>19612972.294751383</v>
      </c>
      <c r="Q76" s="30">
        <v>3715179.2600000002</v>
      </c>
      <c r="R76" s="30">
        <v>822342</v>
      </c>
      <c r="S76" s="30">
        <v>1494402</v>
      </c>
      <c r="T76" s="30">
        <v>2108329.32</v>
      </c>
      <c r="U76" s="30">
        <v>1886189.5599999998</v>
      </c>
      <c r="V76" s="240"/>
      <c r="W76" s="240"/>
      <c r="X76" s="30">
        <v>7543.67</v>
      </c>
      <c r="Y76" s="240">
        <v>5.820766091346741E-11</v>
      </c>
      <c r="Z76" s="30">
        <f t="shared" si="13"/>
        <v>10033985.81</v>
      </c>
      <c r="AA76" s="30">
        <v>8926134.269402208</v>
      </c>
      <c r="AB76" s="30">
        <f aca="true" t="shared" si="17" ref="AB76:AB133">AA76</f>
        <v>8926134.269402208</v>
      </c>
      <c r="AC76" s="240">
        <f aca="true" t="shared" si="18" ref="AC76:AC133">Z76+AA76</f>
        <v>18960120.07940221</v>
      </c>
      <c r="AD76" s="41">
        <f t="shared" si="14"/>
        <v>1.63494250034197</v>
      </c>
      <c r="AE76" s="41">
        <f t="shared" si="15"/>
        <v>5.164309139946644</v>
      </c>
      <c r="AF76" s="41">
        <f t="shared" si="16"/>
        <v>3.3286755599195152</v>
      </c>
    </row>
    <row r="77" spans="1:32" ht="24">
      <c r="A77" s="326">
        <v>300600185</v>
      </c>
      <c r="B77" s="30">
        <v>2797771.5</v>
      </c>
      <c r="C77" s="30">
        <v>147274</v>
      </c>
      <c r="D77" s="30">
        <v>443538</v>
      </c>
      <c r="E77" s="30">
        <v>2179311.52</v>
      </c>
      <c r="F77" s="30">
        <v>1108652.96</v>
      </c>
      <c r="G77" s="11"/>
      <c r="H77" s="30">
        <v>12658.5</v>
      </c>
      <c r="I77" s="11"/>
      <c r="J77" s="11"/>
      <c r="K77" s="11">
        <f t="shared" si="11"/>
        <v>6689206.4799999995</v>
      </c>
      <c r="L77" s="30">
        <v>9811911.073301109</v>
      </c>
      <c r="M77" s="30">
        <v>72.25598526703499</v>
      </c>
      <c r="N77" s="30">
        <v>123127.10461786372</v>
      </c>
      <c r="O77" s="11">
        <f t="shared" si="12"/>
        <v>9935110.43390424</v>
      </c>
      <c r="P77" s="41">
        <f t="shared" si="10"/>
        <v>16624316.913904238</v>
      </c>
      <c r="Q77" s="30">
        <v>2994089.5</v>
      </c>
      <c r="R77" s="30">
        <v>75442</v>
      </c>
      <c r="S77" s="30">
        <v>1041500</v>
      </c>
      <c r="T77" s="30">
        <v>2439395.4399999995</v>
      </c>
      <c r="U77" s="30">
        <v>1216304.09</v>
      </c>
      <c r="V77" s="240"/>
      <c r="W77" s="30">
        <v>62795.4</v>
      </c>
      <c r="X77" s="30">
        <v>244947</v>
      </c>
      <c r="Y77" s="240">
        <v>2.3283064365386963E-10</v>
      </c>
      <c r="Z77" s="30">
        <f t="shared" si="13"/>
        <v>8074473.43</v>
      </c>
      <c r="AA77" s="30">
        <v>9422030.61770233</v>
      </c>
      <c r="AB77" s="30">
        <f t="shared" si="17"/>
        <v>9422030.61770233</v>
      </c>
      <c r="AC77" s="240">
        <f t="shared" si="18"/>
        <v>17496504.047702327</v>
      </c>
      <c r="AD77" s="41">
        <f t="shared" si="14"/>
        <v>-20.708987742294962</v>
      </c>
      <c r="AE77" s="41">
        <f t="shared" si="15"/>
        <v>5.1643091399466545</v>
      </c>
      <c r="AF77" s="41">
        <f t="shared" si="16"/>
        <v>-5.246453964485058</v>
      </c>
    </row>
    <row r="78" spans="1:32" ht="24">
      <c r="A78" s="326">
        <v>300600189</v>
      </c>
      <c r="B78" s="30">
        <v>2658618.5</v>
      </c>
      <c r="C78" s="11"/>
      <c r="D78" s="30">
        <v>800879</v>
      </c>
      <c r="E78" s="30">
        <v>2396683.4999999995</v>
      </c>
      <c r="F78" s="30">
        <v>968183.7800000001</v>
      </c>
      <c r="G78" s="11"/>
      <c r="H78" s="30">
        <v>29995</v>
      </c>
      <c r="I78" s="11"/>
      <c r="J78" s="11"/>
      <c r="K78" s="11">
        <f t="shared" si="11"/>
        <v>6854359.78</v>
      </c>
      <c r="L78" s="30">
        <v>9467633.49178177</v>
      </c>
      <c r="M78" s="30">
        <v>69.72068753836709</v>
      </c>
      <c r="N78" s="30">
        <v>118806.85533302638</v>
      </c>
      <c r="O78" s="11">
        <f t="shared" si="12"/>
        <v>9586510.067802334</v>
      </c>
      <c r="P78" s="41">
        <f t="shared" si="10"/>
        <v>16440869.847802334</v>
      </c>
      <c r="Q78" s="30">
        <v>3429930</v>
      </c>
      <c r="R78" s="240"/>
      <c r="S78" s="30">
        <v>1507110</v>
      </c>
      <c r="T78" s="30">
        <v>1841982.5399999998</v>
      </c>
      <c r="U78" s="30">
        <v>1018845.6200000001</v>
      </c>
      <c r="V78" s="240"/>
      <c r="W78" s="240"/>
      <c r="X78" s="30">
        <v>19528.67</v>
      </c>
      <c r="Y78" s="240">
        <v>0</v>
      </c>
      <c r="Z78" s="30">
        <f t="shared" si="13"/>
        <v>7817396.83</v>
      </c>
      <c r="AA78" s="30">
        <v>9091433.052168915</v>
      </c>
      <c r="AB78" s="30">
        <f t="shared" si="17"/>
        <v>9091433.052168915</v>
      </c>
      <c r="AC78" s="240">
        <f t="shared" si="18"/>
        <v>16908829.882168915</v>
      </c>
      <c r="AD78" s="41">
        <f t="shared" si="14"/>
        <v>-14.049992718648916</v>
      </c>
      <c r="AE78" s="41">
        <f t="shared" si="15"/>
        <v>5.164309139946623</v>
      </c>
      <c r="AF78" s="41">
        <f t="shared" si="16"/>
        <v>-2.846321628348236</v>
      </c>
    </row>
    <row r="79" spans="1:32" ht="24">
      <c r="A79" s="326">
        <v>300600193</v>
      </c>
      <c r="B79" s="30">
        <v>1867184.1400000001</v>
      </c>
      <c r="C79" s="11"/>
      <c r="D79" s="30">
        <v>554813.8</v>
      </c>
      <c r="E79" s="30">
        <v>3382021.9899999998</v>
      </c>
      <c r="F79" s="30">
        <v>995962.6200000001</v>
      </c>
      <c r="G79" s="11"/>
      <c r="H79" s="11"/>
      <c r="I79" s="11"/>
      <c r="J79" s="11"/>
      <c r="K79" s="11">
        <f t="shared" si="11"/>
        <v>6799982.55</v>
      </c>
      <c r="L79" s="30">
        <v>7401968.002665747</v>
      </c>
      <c r="M79" s="30">
        <v>54.508901166359735</v>
      </c>
      <c r="N79" s="30">
        <v>92885.35962400245</v>
      </c>
      <c r="O79" s="11">
        <f t="shared" si="12"/>
        <v>7494907.871190916</v>
      </c>
      <c r="P79" s="41">
        <f t="shared" si="10"/>
        <v>14294890.421190916</v>
      </c>
      <c r="Q79" s="30">
        <v>2330446.66</v>
      </c>
      <c r="R79" s="30">
        <v>82250</v>
      </c>
      <c r="S79" s="30">
        <v>976174</v>
      </c>
      <c r="T79" s="30">
        <v>1280663.55</v>
      </c>
      <c r="U79" s="30">
        <v>1150302.02</v>
      </c>
      <c r="V79" s="240"/>
      <c r="W79" s="240"/>
      <c r="X79" s="240"/>
      <c r="Y79" s="240">
        <v>0</v>
      </c>
      <c r="Z79" s="30">
        <f t="shared" si="13"/>
        <v>5819836.23</v>
      </c>
      <c r="AA79" s="30">
        <v>7107847.658968424</v>
      </c>
      <c r="AB79" s="30">
        <f t="shared" si="17"/>
        <v>7107847.658968424</v>
      </c>
      <c r="AC79" s="240">
        <f t="shared" si="18"/>
        <v>12927683.888968425</v>
      </c>
      <c r="AD79" s="41">
        <f t="shared" si="14"/>
        <v>14.413953459336442</v>
      </c>
      <c r="AE79" s="41">
        <f t="shared" si="15"/>
        <v>5.164309139946623</v>
      </c>
      <c r="AF79" s="41">
        <f t="shared" si="16"/>
        <v>9.564302292207344</v>
      </c>
    </row>
    <row r="80" spans="1:32" ht="24">
      <c r="A80" s="326">
        <v>300600195</v>
      </c>
      <c r="B80" s="30">
        <v>738421.87</v>
      </c>
      <c r="C80" s="11"/>
      <c r="D80" s="30">
        <v>135760</v>
      </c>
      <c r="E80" s="30">
        <v>1001587.3099999999</v>
      </c>
      <c r="F80" s="30">
        <v>239523.04</v>
      </c>
      <c r="G80" s="11"/>
      <c r="H80" s="11"/>
      <c r="I80" s="11"/>
      <c r="J80" s="11"/>
      <c r="K80" s="11">
        <f t="shared" si="11"/>
        <v>2115292.2199999997</v>
      </c>
      <c r="L80" s="30">
        <v>1032832.7445580115</v>
      </c>
      <c r="M80" s="30">
        <v>7.605893186003684</v>
      </c>
      <c r="N80" s="30">
        <v>12960.747854511968</v>
      </c>
      <c r="O80" s="11">
        <f t="shared" si="12"/>
        <v>1045801.0983057095</v>
      </c>
      <c r="P80" s="41">
        <f t="shared" si="10"/>
        <v>3161093.3183057094</v>
      </c>
      <c r="Q80" s="30">
        <v>1258590.86</v>
      </c>
      <c r="R80" s="240"/>
      <c r="S80" s="30">
        <v>368194</v>
      </c>
      <c r="T80" s="30">
        <v>2322945.87</v>
      </c>
      <c r="U80" s="30">
        <v>268560.23000000004</v>
      </c>
      <c r="V80" s="240"/>
      <c r="W80" s="240"/>
      <c r="X80" s="240"/>
      <c r="Y80" s="240">
        <v>-2.7284841053187847E-12</v>
      </c>
      <c r="Z80" s="30">
        <f t="shared" si="13"/>
        <v>4218290.960000001</v>
      </c>
      <c r="AA80" s="30">
        <v>991792.6966002452</v>
      </c>
      <c r="AB80" s="30">
        <f t="shared" si="17"/>
        <v>991792.6966002452</v>
      </c>
      <c r="AC80" s="240">
        <f t="shared" si="18"/>
        <v>5210083.656600246</v>
      </c>
      <c r="AD80" s="41">
        <f t="shared" si="14"/>
        <v>-99.41882828841499</v>
      </c>
      <c r="AE80" s="41">
        <f t="shared" si="15"/>
        <v>5.164309139946663</v>
      </c>
      <c r="AF80" s="41">
        <f t="shared" si="16"/>
        <v>-64.81903986917918</v>
      </c>
    </row>
    <row r="81" spans="1:32" ht="24">
      <c r="A81" s="326">
        <v>300600196</v>
      </c>
      <c r="B81" s="30">
        <v>2030526</v>
      </c>
      <c r="C81" s="30">
        <v>128072</v>
      </c>
      <c r="D81" s="30">
        <v>478612</v>
      </c>
      <c r="E81" s="30">
        <v>1256066.52</v>
      </c>
      <c r="F81" s="30">
        <v>1154105.3399999999</v>
      </c>
      <c r="G81" s="11"/>
      <c r="H81" s="11"/>
      <c r="I81" s="11"/>
      <c r="J81" s="11"/>
      <c r="K81" s="11">
        <f t="shared" si="11"/>
        <v>5047381.859999999</v>
      </c>
      <c r="L81" s="30">
        <v>7574106.7934254175</v>
      </c>
      <c r="M81" s="30">
        <v>55.77655003069368</v>
      </c>
      <c r="N81" s="30">
        <v>95045.48426642113</v>
      </c>
      <c r="O81" s="11">
        <f t="shared" si="12"/>
        <v>7669208.054241869</v>
      </c>
      <c r="P81" s="41">
        <f t="shared" si="10"/>
        <v>12716589.914241869</v>
      </c>
      <c r="Q81" s="30">
        <v>2515921</v>
      </c>
      <c r="R81" s="30">
        <v>68692</v>
      </c>
      <c r="S81" s="30">
        <v>645565</v>
      </c>
      <c r="T81" s="30">
        <v>990919.8999999999</v>
      </c>
      <c r="U81" s="30">
        <v>1287424.62</v>
      </c>
      <c r="V81" s="240"/>
      <c r="W81" s="240"/>
      <c r="X81" s="240"/>
      <c r="Y81" s="240">
        <v>0</v>
      </c>
      <c r="Z81" s="30">
        <f t="shared" si="13"/>
        <v>5508522.5200000005</v>
      </c>
      <c r="AA81" s="30">
        <v>7273146.441735132</v>
      </c>
      <c r="AB81" s="30">
        <f t="shared" si="17"/>
        <v>7273146.441735132</v>
      </c>
      <c r="AC81" s="240">
        <f t="shared" si="18"/>
        <v>12781668.961735133</v>
      </c>
      <c r="AD81" s="41">
        <f t="shared" si="14"/>
        <v>-9.136234839977039</v>
      </c>
      <c r="AE81" s="41">
        <f t="shared" si="15"/>
        <v>5.164309139946644</v>
      </c>
      <c r="AF81" s="41">
        <f t="shared" si="16"/>
        <v>-0.5117649301592968</v>
      </c>
    </row>
    <row r="82" spans="1:32" ht="24">
      <c r="A82" s="326">
        <v>300600199</v>
      </c>
      <c r="B82" s="30">
        <v>2803526.56</v>
      </c>
      <c r="C82" s="30">
        <v>67508</v>
      </c>
      <c r="D82" s="30">
        <v>523774</v>
      </c>
      <c r="E82" s="30">
        <v>5486552.57</v>
      </c>
      <c r="F82" s="30">
        <v>2006427.71</v>
      </c>
      <c r="G82" s="11"/>
      <c r="H82" s="11"/>
      <c r="I82" s="30">
        <v>3</v>
      </c>
      <c r="J82" s="11"/>
      <c r="K82" s="11">
        <f t="shared" si="11"/>
        <v>10887791.84</v>
      </c>
      <c r="L82" s="30">
        <v>9984049.864060778</v>
      </c>
      <c r="M82" s="30">
        <v>73.52363413136894</v>
      </c>
      <c r="N82" s="30">
        <v>125287.22926028237</v>
      </c>
      <c r="O82" s="11">
        <f t="shared" si="12"/>
        <v>10109410.616955193</v>
      </c>
      <c r="P82" s="41">
        <f t="shared" si="10"/>
        <v>20997202.456955194</v>
      </c>
      <c r="Q82" s="30">
        <v>3327896.51</v>
      </c>
      <c r="R82" s="30">
        <v>40275</v>
      </c>
      <c r="S82" s="30">
        <v>966065</v>
      </c>
      <c r="T82" s="30">
        <v>4890884.15</v>
      </c>
      <c r="U82" s="30">
        <v>2374532.56</v>
      </c>
      <c r="V82" s="240"/>
      <c r="W82" s="240"/>
      <c r="X82" s="30">
        <v>520865.65</v>
      </c>
      <c r="Y82" s="240">
        <v>-8.731149137020111E-11</v>
      </c>
      <c r="Z82" s="30">
        <f t="shared" si="13"/>
        <v>12120518.870000001</v>
      </c>
      <c r="AA82" s="30">
        <v>9587329.400469037</v>
      </c>
      <c r="AB82" s="30">
        <f t="shared" si="17"/>
        <v>9587329.400469037</v>
      </c>
      <c r="AC82" s="240">
        <f t="shared" si="18"/>
        <v>21707848.27046904</v>
      </c>
      <c r="AD82" s="41">
        <f t="shared" si="14"/>
        <v>-11.322103215375224</v>
      </c>
      <c r="AE82" s="41">
        <f t="shared" si="15"/>
        <v>5.16430913994667</v>
      </c>
      <c r="AF82" s="41">
        <f t="shared" si="16"/>
        <v>-3.384478551229324</v>
      </c>
    </row>
    <row r="83" spans="1:32" ht="24">
      <c r="A83" s="326">
        <v>300600203</v>
      </c>
      <c r="B83" s="30">
        <v>1700834.63</v>
      </c>
      <c r="C83" s="30">
        <v>32182</v>
      </c>
      <c r="D83" s="30">
        <v>332834</v>
      </c>
      <c r="E83" s="30">
        <v>968502.9700000001</v>
      </c>
      <c r="F83" s="30">
        <v>697349.05</v>
      </c>
      <c r="G83" s="11"/>
      <c r="H83" s="11"/>
      <c r="I83" s="30">
        <v>8375.99</v>
      </c>
      <c r="J83" s="11"/>
      <c r="K83" s="11">
        <f t="shared" si="11"/>
        <v>3740078.6400000006</v>
      </c>
      <c r="L83" s="30">
        <v>6885551.630386743</v>
      </c>
      <c r="M83" s="30">
        <v>50.705954573357886</v>
      </c>
      <c r="N83" s="30">
        <v>86404.98569674646</v>
      </c>
      <c r="O83" s="11">
        <f t="shared" si="12"/>
        <v>6972007.322038062</v>
      </c>
      <c r="P83" s="41">
        <f t="shared" si="10"/>
        <v>10712085.962038063</v>
      </c>
      <c r="Q83" s="30">
        <v>2115485.25</v>
      </c>
      <c r="R83" s="30">
        <v>111120</v>
      </c>
      <c r="S83" s="30">
        <v>649738.56</v>
      </c>
      <c r="T83" s="30">
        <v>2064699.2000000002</v>
      </c>
      <c r="U83" s="30">
        <v>777409.6600000001</v>
      </c>
      <c r="V83" s="240"/>
      <c r="W83" s="240"/>
      <c r="X83" s="240"/>
      <c r="Y83" s="240">
        <v>1.127773430198431E-10</v>
      </c>
      <c r="Z83" s="30">
        <f t="shared" si="13"/>
        <v>5718452.67</v>
      </c>
      <c r="AA83" s="30">
        <v>6611951.310668302</v>
      </c>
      <c r="AB83" s="30">
        <f t="shared" si="17"/>
        <v>6611951.310668302</v>
      </c>
      <c r="AC83" s="240">
        <f t="shared" si="18"/>
        <v>12330403.980668303</v>
      </c>
      <c r="AD83" s="41">
        <f t="shared" si="14"/>
        <v>-52.896589094180094</v>
      </c>
      <c r="AE83" s="41">
        <f t="shared" si="15"/>
        <v>5.164309139946634</v>
      </c>
      <c r="AF83" s="41">
        <f t="shared" si="16"/>
        <v>-15.107403211338136</v>
      </c>
    </row>
    <row r="84" spans="1:32" ht="24">
      <c r="A84" s="326">
        <v>300600206</v>
      </c>
      <c r="B84" s="30">
        <v>3138885</v>
      </c>
      <c r="C84" s="11"/>
      <c r="D84" s="30">
        <v>773973</v>
      </c>
      <c r="E84" s="30">
        <v>1568134.3900000001</v>
      </c>
      <c r="F84" s="30">
        <v>1332554.27</v>
      </c>
      <c r="G84" s="11"/>
      <c r="H84" s="11"/>
      <c r="I84" s="30">
        <v>2</v>
      </c>
      <c r="J84" s="30">
        <v>2640</v>
      </c>
      <c r="K84" s="11">
        <f t="shared" si="11"/>
        <v>6816188.66</v>
      </c>
      <c r="L84" s="30">
        <v>11016882.608618788</v>
      </c>
      <c r="M84" s="30">
        <v>81.12952731737262</v>
      </c>
      <c r="N84" s="30">
        <v>138247.97711479434</v>
      </c>
      <c r="O84" s="11">
        <f t="shared" si="12"/>
        <v>11155211.7152609</v>
      </c>
      <c r="P84" s="41">
        <f t="shared" si="10"/>
        <v>17971400.3752609</v>
      </c>
      <c r="Q84" s="30">
        <v>3719030.56</v>
      </c>
      <c r="R84" s="30">
        <v>25650</v>
      </c>
      <c r="S84" s="30">
        <v>1154074.9</v>
      </c>
      <c r="T84" s="30">
        <v>11127673.92</v>
      </c>
      <c r="U84" s="30">
        <v>1749763.0999999996</v>
      </c>
      <c r="V84" s="240"/>
      <c r="W84" s="240"/>
      <c r="X84" s="240"/>
      <c r="Y84" s="240">
        <v>13790</v>
      </c>
      <c r="Z84" s="30">
        <f t="shared" si="13"/>
        <v>17789982.479999997</v>
      </c>
      <c r="AA84" s="30">
        <v>10579122.097069282</v>
      </c>
      <c r="AB84" s="30">
        <f t="shared" si="17"/>
        <v>10579122.097069282</v>
      </c>
      <c r="AC84" s="240">
        <f t="shared" si="18"/>
        <v>28369104.57706928</v>
      </c>
      <c r="AD84" s="41">
        <f t="shared" si="14"/>
        <v>-160.99603997756714</v>
      </c>
      <c r="AE84" s="41">
        <f t="shared" si="15"/>
        <v>5.164309139946653</v>
      </c>
      <c r="AF84" s="41">
        <f t="shared" si="16"/>
        <v>-57.85695040282819</v>
      </c>
    </row>
    <row r="85" spans="1:32" ht="24">
      <c r="A85" s="326">
        <v>300600211</v>
      </c>
      <c r="B85" s="30">
        <v>2506772</v>
      </c>
      <c r="C85" s="11"/>
      <c r="D85" s="30">
        <v>492054</v>
      </c>
      <c r="E85" s="30">
        <v>1761311.3800000001</v>
      </c>
      <c r="F85" s="30">
        <v>1089942.85</v>
      </c>
      <c r="G85" s="11"/>
      <c r="H85" s="11"/>
      <c r="I85" s="11"/>
      <c r="J85" s="11"/>
      <c r="K85" s="11">
        <f t="shared" si="11"/>
        <v>5850080.23</v>
      </c>
      <c r="L85" s="30">
        <v>8606939.537983429</v>
      </c>
      <c r="M85" s="30">
        <v>63.38244321669736</v>
      </c>
      <c r="N85" s="30">
        <v>108006.23212093308</v>
      </c>
      <c r="O85" s="11">
        <f t="shared" si="12"/>
        <v>8715009.15254758</v>
      </c>
      <c r="P85" s="41">
        <f t="shared" si="10"/>
        <v>14565089.38254758</v>
      </c>
      <c r="Q85" s="30">
        <v>3442363</v>
      </c>
      <c r="R85" s="240"/>
      <c r="S85" s="30">
        <v>849264</v>
      </c>
      <c r="T85" s="30">
        <v>2232498.27</v>
      </c>
      <c r="U85" s="30">
        <v>1843282.9599999997</v>
      </c>
      <c r="V85" s="240"/>
      <c r="W85" s="240"/>
      <c r="X85" s="30">
        <v>20434.66</v>
      </c>
      <c r="Y85" s="240">
        <v>0</v>
      </c>
      <c r="Z85" s="30">
        <f t="shared" si="13"/>
        <v>8387842.89</v>
      </c>
      <c r="AA85" s="30">
        <v>8264939.138335377</v>
      </c>
      <c r="AB85" s="30">
        <f t="shared" si="17"/>
        <v>8264939.138335377</v>
      </c>
      <c r="AC85" s="240">
        <f t="shared" si="18"/>
        <v>16652782.028335378</v>
      </c>
      <c r="AD85" s="41">
        <f t="shared" si="14"/>
        <v>-43.379963354793155</v>
      </c>
      <c r="AE85" s="41">
        <f t="shared" si="15"/>
        <v>5.164309139946656</v>
      </c>
      <c r="AF85" s="41">
        <f t="shared" si="16"/>
        <v>-14.33353816756763</v>
      </c>
    </row>
    <row r="86" spans="1:32" ht="24">
      <c r="A86" s="326">
        <v>300600214</v>
      </c>
      <c r="B86" s="30">
        <v>3543652.21</v>
      </c>
      <c r="C86" s="30">
        <v>1402390</v>
      </c>
      <c r="D86" s="30">
        <v>3229198</v>
      </c>
      <c r="E86" s="30">
        <v>2136061.31</v>
      </c>
      <c r="F86" s="30">
        <v>2000902.01</v>
      </c>
      <c r="G86" s="11"/>
      <c r="H86" s="30">
        <v>1940</v>
      </c>
      <c r="I86" s="11"/>
      <c r="J86" s="11"/>
      <c r="K86" s="11">
        <f t="shared" si="11"/>
        <v>12314143.53</v>
      </c>
      <c r="L86" s="30">
        <v>12393992.934696142</v>
      </c>
      <c r="M86" s="30">
        <v>91.2707182320442</v>
      </c>
      <c r="N86" s="30">
        <v>155528.97425414363</v>
      </c>
      <c r="O86" s="11">
        <f t="shared" si="12"/>
        <v>12549613.179668518</v>
      </c>
      <c r="P86" s="41">
        <f t="shared" si="10"/>
        <v>24863756.709668517</v>
      </c>
      <c r="Q86" s="30">
        <v>5003303.13</v>
      </c>
      <c r="R86" s="30">
        <v>850587</v>
      </c>
      <c r="S86" s="30">
        <v>1709670</v>
      </c>
      <c r="T86" s="30">
        <v>2066648.3700000003</v>
      </c>
      <c r="U86" s="30">
        <v>2004380.3199999998</v>
      </c>
      <c r="V86" s="240"/>
      <c r="W86" s="240"/>
      <c r="X86" s="240"/>
      <c r="Y86" s="240">
        <v>-9.094947017729282E-13</v>
      </c>
      <c r="Z86" s="30">
        <f t="shared" si="13"/>
        <v>11634588.82</v>
      </c>
      <c r="AA86" s="30">
        <v>11901512.359202944</v>
      </c>
      <c r="AB86" s="30">
        <f t="shared" si="17"/>
        <v>11901512.359202944</v>
      </c>
      <c r="AC86" s="240">
        <f t="shared" si="18"/>
        <v>23536101.179202944</v>
      </c>
      <c r="AD86" s="41">
        <f t="shared" si="14"/>
        <v>5.518489437324263</v>
      </c>
      <c r="AE86" s="41">
        <f t="shared" si="15"/>
        <v>5.164309139946677</v>
      </c>
      <c r="AF86" s="41">
        <f t="shared" si="16"/>
        <v>5.339722174603249</v>
      </c>
    </row>
    <row r="87" spans="1:32" ht="24">
      <c r="A87" s="326">
        <v>300600215</v>
      </c>
      <c r="B87" s="30">
        <v>1190107.5</v>
      </c>
      <c r="C87" s="30">
        <v>78707</v>
      </c>
      <c r="D87" s="30">
        <v>227084</v>
      </c>
      <c r="E87" s="30">
        <v>6098141.900000001</v>
      </c>
      <c r="F87" s="30">
        <v>726779.18</v>
      </c>
      <c r="G87" s="11"/>
      <c r="H87" s="11"/>
      <c r="I87" s="11"/>
      <c r="J87" s="11"/>
      <c r="K87" s="11">
        <f t="shared" si="11"/>
        <v>8320819.580000001</v>
      </c>
      <c r="L87" s="30">
        <v>6196996.467348071</v>
      </c>
      <c r="M87" s="30">
        <v>45.6353591160221</v>
      </c>
      <c r="N87" s="30">
        <v>77764.48712707181</v>
      </c>
      <c r="O87" s="11">
        <f t="shared" si="12"/>
        <v>6274806.589834259</v>
      </c>
      <c r="P87" s="41">
        <f t="shared" si="10"/>
        <v>14595626.16983426</v>
      </c>
      <c r="Q87" s="30">
        <v>1413191.73</v>
      </c>
      <c r="R87" s="30">
        <v>45564</v>
      </c>
      <c r="S87" s="30">
        <v>337440</v>
      </c>
      <c r="T87" s="30">
        <v>8157106.6</v>
      </c>
      <c r="U87" s="30">
        <v>737561.0399999999</v>
      </c>
      <c r="V87" s="240"/>
      <c r="W87" s="240"/>
      <c r="X87" s="240"/>
      <c r="Y87" s="240">
        <v>0</v>
      </c>
      <c r="Z87" s="30">
        <f t="shared" si="13"/>
        <v>10690863.37</v>
      </c>
      <c r="AA87" s="30">
        <v>5950756.179601472</v>
      </c>
      <c r="AB87" s="30">
        <f t="shared" si="17"/>
        <v>5950756.179601472</v>
      </c>
      <c r="AC87" s="240">
        <f t="shared" si="18"/>
        <v>16641619.549601471</v>
      </c>
      <c r="AD87" s="41">
        <f t="shared" si="14"/>
        <v>-28.483297434986543</v>
      </c>
      <c r="AE87" s="41">
        <f t="shared" si="15"/>
        <v>5.164309139946677</v>
      </c>
      <c r="AF87" s="41">
        <f t="shared" si="16"/>
        <v>-14.017852718068376</v>
      </c>
    </row>
    <row r="88" spans="1:32" ht="24">
      <c r="A88" s="326">
        <v>300600216</v>
      </c>
      <c r="B88" s="30">
        <v>1550444</v>
      </c>
      <c r="C88" s="30">
        <v>65000</v>
      </c>
      <c r="D88" s="30">
        <v>192910</v>
      </c>
      <c r="E88" s="30">
        <v>15099807.060000002</v>
      </c>
      <c r="F88" s="30">
        <v>626823.0599999998</v>
      </c>
      <c r="G88" s="11"/>
      <c r="H88" s="30">
        <v>534568.12</v>
      </c>
      <c r="I88" s="11"/>
      <c r="J88" s="11"/>
      <c r="K88" s="11">
        <f t="shared" si="11"/>
        <v>18069552.240000002</v>
      </c>
      <c r="L88" s="30">
        <v>7057690.421146411</v>
      </c>
      <c r="M88" s="30">
        <v>51.973603437691835</v>
      </c>
      <c r="N88" s="30">
        <v>88565.11033916513</v>
      </c>
      <c r="O88" s="11">
        <f t="shared" si="12"/>
        <v>7146307.505089014</v>
      </c>
      <c r="P88" s="41">
        <f t="shared" si="10"/>
        <v>25215859.745089017</v>
      </c>
      <c r="Q88" s="30">
        <v>2423192.54</v>
      </c>
      <c r="R88" s="30">
        <v>120000</v>
      </c>
      <c r="S88" s="30">
        <v>366774</v>
      </c>
      <c r="T88" s="30">
        <v>1292513.98</v>
      </c>
      <c r="U88" s="30">
        <v>712988.8099999999</v>
      </c>
      <c r="V88" s="240"/>
      <c r="W88" s="240"/>
      <c r="X88" s="240"/>
      <c r="Y88" s="240">
        <v>-8.731149137020111E-11</v>
      </c>
      <c r="Z88" s="30">
        <f t="shared" si="13"/>
        <v>4915469.329999999</v>
      </c>
      <c r="AA88" s="30">
        <v>6777250.093435009</v>
      </c>
      <c r="AB88" s="30">
        <f t="shared" si="17"/>
        <v>6777250.093435009</v>
      </c>
      <c r="AC88" s="240">
        <f t="shared" si="18"/>
        <v>11692719.423435008</v>
      </c>
      <c r="AD88" s="41">
        <f t="shared" si="14"/>
        <v>72.79695000344958</v>
      </c>
      <c r="AE88" s="41">
        <f t="shared" si="15"/>
        <v>5.164309139946643</v>
      </c>
      <c r="AF88" s="41">
        <f t="shared" si="16"/>
        <v>53.62950325057921</v>
      </c>
    </row>
    <row r="89" spans="1:32" ht="24">
      <c r="A89" s="326">
        <v>300600217</v>
      </c>
      <c r="B89" s="30">
        <v>2887845.69</v>
      </c>
      <c r="C89" s="11"/>
      <c r="D89" s="30">
        <v>537273</v>
      </c>
      <c r="E89" s="30">
        <v>8678547.85</v>
      </c>
      <c r="F89" s="30">
        <v>1078598.44</v>
      </c>
      <c r="G89" s="11"/>
      <c r="H89" s="30">
        <v>54000</v>
      </c>
      <c r="I89" s="30">
        <v>30612.45</v>
      </c>
      <c r="J89" s="30">
        <v>30742.69</v>
      </c>
      <c r="K89" s="11">
        <f t="shared" si="11"/>
        <v>13297620.119999997</v>
      </c>
      <c r="L89" s="30">
        <v>10500466.236339783</v>
      </c>
      <c r="M89" s="30">
        <v>77.32658072437079</v>
      </c>
      <c r="N89" s="30">
        <v>131767.60318753833</v>
      </c>
      <c r="O89" s="11">
        <f t="shared" si="12"/>
        <v>10632311.166108046</v>
      </c>
      <c r="P89" s="41">
        <f t="shared" si="10"/>
        <v>23929931.286108043</v>
      </c>
      <c r="Q89" s="30">
        <v>3474772.62</v>
      </c>
      <c r="R89" s="240"/>
      <c r="S89" s="30">
        <v>909994</v>
      </c>
      <c r="T89" s="30">
        <v>5266999.070000001</v>
      </c>
      <c r="U89" s="30">
        <v>1232004.0099999998</v>
      </c>
      <c r="V89" s="240"/>
      <c r="W89" s="240"/>
      <c r="X89" s="240"/>
      <c r="Y89" s="240">
        <v>8121.6</v>
      </c>
      <c r="Z89" s="30">
        <f t="shared" si="13"/>
        <v>10891891.3</v>
      </c>
      <c r="AA89" s="30">
        <v>10083225.74876916</v>
      </c>
      <c r="AB89" s="30">
        <f t="shared" si="17"/>
        <v>10083225.74876916</v>
      </c>
      <c r="AC89" s="240">
        <f t="shared" si="18"/>
        <v>20975117.04876916</v>
      </c>
      <c r="AD89" s="41">
        <f t="shared" si="14"/>
        <v>18.09142386600225</v>
      </c>
      <c r="AE89" s="41">
        <f t="shared" si="15"/>
        <v>5.164309139946644</v>
      </c>
      <c r="AF89" s="41">
        <f t="shared" si="16"/>
        <v>12.347775687321885</v>
      </c>
    </row>
    <row r="90" spans="1:32" ht="24">
      <c r="A90" s="326">
        <v>300600221</v>
      </c>
      <c r="B90" s="30">
        <v>2780975.5</v>
      </c>
      <c r="C90" s="30">
        <v>10000</v>
      </c>
      <c r="D90" s="30">
        <v>476089</v>
      </c>
      <c r="E90" s="30">
        <v>10592804.1</v>
      </c>
      <c r="F90" s="30">
        <v>975578.5199999998</v>
      </c>
      <c r="G90" s="11"/>
      <c r="H90" s="11"/>
      <c r="I90" s="11"/>
      <c r="J90" s="11"/>
      <c r="K90" s="11">
        <f t="shared" si="11"/>
        <v>14835447.12</v>
      </c>
      <c r="L90" s="30">
        <v>11533298.980897794</v>
      </c>
      <c r="M90" s="30">
        <v>84.93247391037445</v>
      </c>
      <c r="N90" s="30">
        <v>144728.35104205032</v>
      </c>
      <c r="O90" s="11">
        <f t="shared" si="12"/>
        <v>11678112.264413755</v>
      </c>
      <c r="P90" s="41">
        <f t="shared" si="10"/>
        <v>26513559.384413756</v>
      </c>
      <c r="Q90" s="30">
        <v>3470664.15</v>
      </c>
      <c r="R90" s="240"/>
      <c r="S90" s="30">
        <v>511736</v>
      </c>
      <c r="T90" s="30">
        <v>9376846.95</v>
      </c>
      <c r="U90" s="30">
        <v>1105650.9199999997</v>
      </c>
      <c r="V90" s="240"/>
      <c r="W90" s="30">
        <v>20466.6</v>
      </c>
      <c r="X90" s="240"/>
      <c r="Y90" s="240">
        <v>0</v>
      </c>
      <c r="Z90" s="30">
        <f t="shared" si="13"/>
        <v>14485364.62</v>
      </c>
      <c r="AA90" s="30">
        <v>11075018.445369404</v>
      </c>
      <c r="AB90" s="30">
        <f t="shared" si="17"/>
        <v>11075018.445369404</v>
      </c>
      <c r="AC90" s="240">
        <f t="shared" si="18"/>
        <v>25560383.065369405</v>
      </c>
      <c r="AD90" s="41">
        <f t="shared" si="14"/>
        <v>2.3597704684481395</v>
      </c>
      <c r="AE90" s="41">
        <f t="shared" si="15"/>
        <v>5.164309139946662</v>
      </c>
      <c r="AF90" s="41">
        <f t="shared" si="16"/>
        <v>3.5950522720260834</v>
      </c>
    </row>
    <row r="91" spans="1:32" ht="24">
      <c r="A91" s="326">
        <v>300600226</v>
      </c>
      <c r="B91" s="30">
        <v>1569480</v>
      </c>
      <c r="C91" s="11"/>
      <c r="D91" s="30">
        <v>433573</v>
      </c>
      <c r="E91" s="30">
        <v>1351386.47</v>
      </c>
      <c r="F91" s="30">
        <v>805132.01</v>
      </c>
      <c r="G91" s="11"/>
      <c r="H91" s="11"/>
      <c r="I91" s="11"/>
      <c r="J91" s="11"/>
      <c r="K91" s="11">
        <f t="shared" si="11"/>
        <v>4159571.4799999995</v>
      </c>
      <c r="L91" s="30">
        <v>7574106.7934254175</v>
      </c>
      <c r="M91" s="30">
        <v>55.77655003069368</v>
      </c>
      <c r="N91" s="30">
        <v>95045.48426642113</v>
      </c>
      <c r="O91" s="11">
        <f t="shared" si="12"/>
        <v>7669208.054241869</v>
      </c>
      <c r="P91" s="41">
        <f t="shared" si="10"/>
        <v>11828779.534241868</v>
      </c>
      <c r="Q91" s="30">
        <v>2126008.2</v>
      </c>
      <c r="R91" s="240"/>
      <c r="S91" s="30">
        <v>572622</v>
      </c>
      <c r="T91" s="30">
        <v>1569108.22</v>
      </c>
      <c r="U91" s="30">
        <v>972020.45</v>
      </c>
      <c r="V91" s="240"/>
      <c r="W91" s="30">
        <v>54276.75</v>
      </c>
      <c r="X91" s="30">
        <v>18617.14</v>
      </c>
      <c r="Y91" s="240">
        <v>0</v>
      </c>
      <c r="Z91" s="30">
        <f t="shared" si="13"/>
        <v>5312652.76</v>
      </c>
      <c r="AA91" s="30">
        <v>7273146.441735132</v>
      </c>
      <c r="AB91" s="30">
        <f t="shared" si="17"/>
        <v>7273146.441735132</v>
      </c>
      <c r="AC91" s="240">
        <f t="shared" si="18"/>
        <v>12585799.201735131</v>
      </c>
      <c r="AD91" s="41">
        <f t="shared" si="14"/>
        <v>-27.721155545570777</v>
      </c>
      <c r="AE91" s="41">
        <f t="shared" si="15"/>
        <v>5.164309139946644</v>
      </c>
      <c r="AF91" s="41">
        <f t="shared" si="16"/>
        <v>-6.3998121302527275</v>
      </c>
    </row>
    <row r="92" spans="1:32" ht="24">
      <c r="A92" s="326">
        <v>300600230</v>
      </c>
      <c r="B92" s="30">
        <v>2113780</v>
      </c>
      <c r="C92" s="11"/>
      <c r="D92" s="30">
        <v>501841</v>
      </c>
      <c r="E92" s="30">
        <v>1760518.3899999997</v>
      </c>
      <c r="F92" s="30">
        <v>1484362.72</v>
      </c>
      <c r="G92" s="11"/>
      <c r="H92" s="11"/>
      <c r="I92" s="30">
        <v>264506.32</v>
      </c>
      <c r="J92" s="11"/>
      <c r="K92" s="11">
        <f t="shared" si="11"/>
        <v>6125008.43</v>
      </c>
      <c r="L92" s="30">
        <v>8090523.165704423</v>
      </c>
      <c r="M92" s="30">
        <v>59.57949662369552</v>
      </c>
      <c r="N92" s="30">
        <v>101525.85819367711</v>
      </c>
      <c r="O92" s="11">
        <f t="shared" si="12"/>
        <v>8192108.6033947235</v>
      </c>
      <c r="P92" s="41">
        <f t="shared" si="10"/>
        <v>14317117.033394724</v>
      </c>
      <c r="Q92" s="30">
        <v>2302915.06</v>
      </c>
      <c r="R92" s="240"/>
      <c r="S92" s="30">
        <v>831453.1</v>
      </c>
      <c r="T92" s="30">
        <v>1932535.8699999996</v>
      </c>
      <c r="U92" s="30">
        <v>1660708.1199999999</v>
      </c>
      <c r="V92" s="240"/>
      <c r="W92" s="240"/>
      <c r="X92" s="30">
        <v>2</v>
      </c>
      <c r="Y92" s="240">
        <v>4.3655745685100555E-11</v>
      </c>
      <c r="Z92" s="30">
        <f t="shared" si="13"/>
        <v>6727614.149999999</v>
      </c>
      <c r="AA92" s="30">
        <v>7769042.790035255</v>
      </c>
      <c r="AB92" s="30">
        <f t="shared" si="17"/>
        <v>7769042.790035255</v>
      </c>
      <c r="AC92" s="240">
        <f t="shared" si="18"/>
        <v>14496656.940035254</v>
      </c>
      <c r="AD92" s="41">
        <f t="shared" si="14"/>
        <v>-9.83844719377798</v>
      </c>
      <c r="AE92" s="41">
        <f t="shared" si="15"/>
        <v>5.164309139946634</v>
      </c>
      <c r="AF92" s="41">
        <f t="shared" si="16"/>
        <v>-1.2540227632543073</v>
      </c>
    </row>
    <row r="93" spans="1:32" ht="24">
      <c r="A93" s="326">
        <v>300600233</v>
      </c>
      <c r="B93" s="30">
        <v>3327389</v>
      </c>
      <c r="C93" s="30">
        <v>33284</v>
      </c>
      <c r="D93" s="30">
        <v>197304</v>
      </c>
      <c r="E93" s="30">
        <v>11162552.69</v>
      </c>
      <c r="F93" s="30">
        <v>670967.2999999999</v>
      </c>
      <c r="G93" s="11"/>
      <c r="H93" s="11"/>
      <c r="I93" s="11"/>
      <c r="J93" s="11"/>
      <c r="K93" s="11">
        <f t="shared" si="11"/>
        <v>15391496.99</v>
      </c>
      <c r="L93" s="30">
        <v>8434800.74722376</v>
      </c>
      <c r="M93" s="30">
        <v>62.11479435236342</v>
      </c>
      <c r="N93" s="30">
        <v>105846.1074785144</v>
      </c>
      <c r="O93" s="11">
        <f t="shared" si="12"/>
        <v>8540708.969496626</v>
      </c>
      <c r="P93" s="41">
        <f t="shared" si="10"/>
        <v>23932205.959496625</v>
      </c>
      <c r="Q93" s="30">
        <v>3999884.67</v>
      </c>
      <c r="R93" s="30">
        <v>26660</v>
      </c>
      <c r="S93" s="30">
        <v>293720</v>
      </c>
      <c r="T93" s="30">
        <v>10066782.639999999</v>
      </c>
      <c r="U93" s="30">
        <v>759866.91</v>
      </c>
      <c r="V93" s="240"/>
      <c r="W93" s="30">
        <v>74620.87</v>
      </c>
      <c r="X93" s="30">
        <v>1</v>
      </c>
      <c r="Y93" s="240">
        <v>907297.91</v>
      </c>
      <c r="Z93" s="30">
        <f t="shared" si="13"/>
        <v>16128833.999999998</v>
      </c>
      <c r="AA93" s="30">
        <v>8099640.355568669</v>
      </c>
      <c r="AB93" s="30">
        <f t="shared" si="17"/>
        <v>8099640.355568669</v>
      </c>
      <c r="AC93" s="240">
        <f t="shared" si="18"/>
        <v>24228474.355568666</v>
      </c>
      <c r="AD93" s="41">
        <f t="shared" si="14"/>
        <v>-4.790547732160508</v>
      </c>
      <c r="AE93" s="41">
        <f t="shared" si="15"/>
        <v>5.164309139946649</v>
      </c>
      <c r="AF93" s="41">
        <f t="shared" si="16"/>
        <v>-1.2379485475490735</v>
      </c>
    </row>
    <row r="94" spans="1:32" ht="24">
      <c r="A94" s="326">
        <v>300600234</v>
      </c>
      <c r="B94" s="30">
        <v>1719389.81</v>
      </c>
      <c r="C94" s="11"/>
      <c r="D94" s="30">
        <v>210592</v>
      </c>
      <c r="E94" s="30">
        <v>868215.4700000001</v>
      </c>
      <c r="F94" s="30">
        <v>510794.4799999999</v>
      </c>
      <c r="G94" s="11"/>
      <c r="H94" s="11"/>
      <c r="I94" s="30">
        <v>9</v>
      </c>
      <c r="J94" s="11"/>
      <c r="K94" s="11">
        <f t="shared" si="11"/>
        <v>3309000.7600000002</v>
      </c>
      <c r="L94" s="30">
        <v>4992024.932030389</v>
      </c>
      <c r="M94" s="30">
        <v>36.76181706568447</v>
      </c>
      <c r="N94" s="30">
        <v>62643.614630141186</v>
      </c>
      <c r="O94" s="11">
        <f t="shared" si="12"/>
        <v>5054705.308477596</v>
      </c>
      <c r="P94" s="41">
        <f t="shared" si="10"/>
        <v>8363706.068477597</v>
      </c>
      <c r="Q94" s="30">
        <v>2059344.08</v>
      </c>
      <c r="R94" s="240"/>
      <c r="S94" s="30">
        <v>235810</v>
      </c>
      <c r="T94" s="30">
        <v>1828478.7200000002</v>
      </c>
      <c r="U94" s="30">
        <v>884901.1700000002</v>
      </c>
      <c r="V94" s="240"/>
      <c r="W94" s="240"/>
      <c r="X94" s="240"/>
      <c r="Y94" s="240">
        <v>7.548806024715304E-11</v>
      </c>
      <c r="Z94" s="30">
        <f t="shared" si="13"/>
        <v>5008533.970000001</v>
      </c>
      <c r="AA94" s="30">
        <v>4793664.700234518</v>
      </c>
      <c r="AB94" s="30">
        <f t="shared" si="17"/>
        <v>4793664.700234518</v>
      </c>
      <c r="AC94" s="240">
        <f t="shared" si="18"/>
        <v>9802198.67023452</v>
      </c>
      <c r="AD94" s="41">
        <f t="shared" si="14"/>
        <v>-51.36091930060482</v>
      </c>
      <c r="AE94" s="41">
        <f t="shared" si="15"/>
        <v>5.16430913994667</v>
      </c>
      <c r="AF94" s="41">
        <f t="shared" si="16"/>
        <v>-17.19922472142501</v>
      </c>
    </row>
    <row r="95" spans="1:32" ht="24">
      <c r="A95" s="326">
        <v>300600235</v>
      </c>
      <c r="B95" s="30">
        <v>2042837.95</v>
      </c>
      <c r="C95" s="11"/>
      <c r="D95" s="30">
        <v>472470</v>
      </c>
      <c r="E95" s="30">
        <v>2170306.99</v>
      </c>
      <c r="F95" s="30">
        <v>1108283.1900000002</v>
      </c>
      <c r="G95" s="11"/>
      <c r="H95" s="11"/>
      <c r="I95" s="30">
        <v>27873.68</v>
      </c>
      <c r="J95" s="11"/>
      <c r="K95" s="11">
        <f t="shared" si="11"/>
        <v>5821771.8100000005</v>
      </c>
      <c r="L95" s="30">
        <v>8262661.956464092</v>
      </c>
      <c r="M95" s="30">
        <v>60.84714548802947</v>
      </c>
      <c r="N95" s="30">
        <v>103685.98283609575</v>
      </c>
      <c r="O95" s="11">
        <f t="shared" si="12"/>
        <v>8366408.786445676</v>
      </c>
      <c r="P95" s="41">
        <f t="shared" si="10"/>
        <v>14188180.596445676</v>
      </c>
      <c r="Q95" s="30">
        <v>2480129</v>
      </c>
      <c r="R95" s="240"/>
      <c r="S95" s="30">
        <v>755790</v>
      </c>
      <c r="T95" s="30">
        <v>1517924.6600000001</v>
      </c>
      <c r="U95" s="30">
        <v>1485397.64</v>
      </c>
      <c r="V95" s="240"/>
      <c r="W95" s="240"/>
      <c r="X95" s="30">
        <v>5</v>
      </c>
      <c r="Y95" s="240">
        <v>-2.3283064365386963E-10</v>
      </c>
      <c r="Z95" s="30">
        <f t="shared" si="13"/>
        <v>6239246.3</v>
      </c>
      <c r="AA95" s="30">
        <v>7934341.572801962</v>
      </c>
      <c r="AB95" s="30">
        <f t="shared" si="17"/>
        <v>7934341.572801962</v>
      </c>
      <c r="AC95" s="240">
        <f t="shared" si="18"/>
        <v>14173587.872801961</v>
      </c>
      <c r="AD95" s="41">
        <f t="shared" si="14"/>
        <v>-7.17091812638392</v>
      </c>
      <c r="AE95" s="41">
        <f t="shared" si="15"/>
        <v>5.164309139946663</v>
      </c>
      <c r="AF95" s="41">
        <f t="shared" si="16"/>
        <v>0.10285126795869957</v>
      </c>
    </row>
    <row r="96" spans="1:32" ht="24">
      <c r="A96" s="326">
        <v>300600238</v>
      </c>
      <c r="B96" s="30">
        <v>2784594.63</v>
      </c>
      <c r="C96" s="30">
        <v>1181831.02</v>
      </c>
      <c r="D96" s="30">
        <v>2756984.02</v>
      </c>
      <c r="E96" s="30">
        <v>1448279.38</v>
      </c>
      <c r="F96" s="30">
        <v>1349366.79</v>
      </c>
      <c r="G96" s="11"/>
      <c r="H96" s="11"/>
      <c r="I96" s="30">
        <v>2</v>
      </c>
      <c r="J96" s="11"/>
      <c r="K96" s="11">
        <f t="shared" si="11"/>
        <v>9521057.84</v>
      </c>
      <c r="L96" s="30">
        <v>11016882.608618788</v>
      </c>
      <c r="M96" s="30">
        <v>81.12952731737262</v>
      </c>
      <c r="N96" s="30">
        <v>138247.97711479434</v>
      </c>
      <c r="O96" s="11">
        <f t="shared" si="12"/>
        <v>11155211.7152609</v>
      </c>
      <c r="P96" s="41">
        <f t="shared" si="10"/>
        <v>20676269.5552609</v>
      </c>
      <c r="Q96" s="30">
        <v>4123248.41</v>
      </c>
      <c r="R96" s="30">
        <v>1133600</v>
      </c>
      <c r="S96" s="30">
        <v>1375076.07</v>
      </c>
      <c r="T96" s="30">
        <v>1671469.6300000001</v>
      </c>
      <c r="U96" s="30">
        <v>1343766.7499999995</v>
      </c>
      <c r="V96" s="240"/>
      <c r="W96" s="240"/>
      <c r="X96" s="30">
        <v>6728.650000000001</v>
      </c>
      <c r="Y96" s="240">
        <v>9.094947017729282E-13</v>
      </c>
      <c r="Z96" s="30">
        <f t="shared" si="13"/>
        <v>9653889.51</v>
      </c>
      <c r="AA96" s="30">
        <v>10579122.097069282</v>
      </c>
      <c r="AB96" s="30">
        <f t="shared" si="17"/>
        <v>10579122.097069282</v>
      </c>
      <c r="AC96" s="240">
        <f t="shared" si="18"/>
        <v>20233011.607069284</v>
      </c>
      <c r="AD96" s="41">
        <f t="shared" si="14"/>
        <v>-1.3951356270722952</v>
      </c>
      <c r="AE96" s="41">
        <f t="shared" si="15"/>
        <v>5.164309139946653</v>
      </c>
      <c r="AF96" s="41">
        <f t="shared" si="16"/>
        <v>2.1438003940069232</v>
      </c>
    </row>
    <row r="97" spans="1:32" ht="24">
      <c r="A97" s="326">
        <v>300600239</v>
      </c>
      <c r="B97" s="30">
        <v>3166170.14</v>
      </c>
      <c r="C97" s="30">
        <v>285687</v>
      </c>
      <c r="D97" s="30">
        <v>736219.0900000001</v>
      </c>
      <c r="E97" s="30">
        <v>7956682.06</v>
      </c>
      <c r="F97" s="30">
        <v>2347402.1599999997</v>
      </c>
      <c r="G97" s="11"/>
      <c r="H97" s="30">
        <v>60767.15</v>
      </c>
      <c r="I97" s="11"/>
      <c r="J97" s="11"/>
      <c r="K97" s="11">
        <f t="shared" si="11"/>
        <v>14552927.6</v>
      </c>
      <c r="L97" s="30">
        <v>11361160.190138126</v>
      </c>
      <c r="M97" s="30">
        <v>83.66482504604052</v>
      </c>
      <c r="N97" s="30">
        <v>142568.22639963165</v>
      </c>
      <c r="O97" s="11">
        <f t="shared" si="12"/>
        <v>11503812.081362804</v>
      </c>
      <c r="P97" s="41">
        <f t="shared" si="10"/>
        <v>26056739.681362804</v>
      </c>
      <c r="Q97" s="30">
        <v>3531797.1999999997</v>
      </c>
      <c r="R97" s="30">
        <v>315770</v>
      </c>
      <c r="S97" s="30">
        <v>845313.01</v>
      </c>
      <c r="T97" s="30">
        <v>8253446.310000001</v>
      </c>
      <c r="U97" s="30">
        <v>2549652.9299999997</v>
      </c>
      <c r="V97" s="240"/>
      <c r="W97" s="30">
        <v>201752.1</v>
      </c>
      <c r="X97" s="240"/>
      <c r="Y97" s="240">
        <v>2.9103830456733704E-11</v>
      </c>
      <c r="Z97" s="30">
        <f t="shared" si="13"/>
        <v>15697731.55</v>
      </c>
      <c r="AA97" s="30">
        <v>10909719.662602697</v>
      </c>
      <c r="AB97" s="30">
        <f t="shared" si="17"/>
        <v>10909719.662602697</v>
      </c>
      <c r="AC97" s="240">
        <f t="shared" si="18"/>
        <v>26607451.212602697</v>
      </c>
      <c r="AD97" s="41">
        <f t="shared" si="14"/>
        <v>-7.866485572291318</v>
      </c>
      <c r="AE97" s="41">
        <f t="shared" si="15"/>
        <v>5.164309139946663</v>
      </c>
      <c r="AF97" s="41">
        <f t="shared" si="16"/>
        <v>-2.1135089730116623</v>
      </c>
    </row>
    <row r="98" spans="1:32" ht="24">
      <c r="A98" s="326">
        <v>300600243</v>
      </c>
      <c r="B98" s="30">
        <v>659428.5</v>
      </c>
      <c r="C98" s="11"/>
      <c r="D98" s="30">
        <v>386225</v>
      </c>
      <c r="E98" s="30">
        <v>748730.56</v>
      </c>
      <c r="F98" s="30">
        <v>247254.72999999998</v>
      </c>
      <c r="G98" s="11"/>
      <c r="H98" s="11"/>
      <c r="I98" s="11"/>
      <c r="J98" s="11"/>
      <c r="K98" s="11">
        <f t="shared" si="11"/>
        <v>2041638.79</v>
      </c>
      <c r="L98" s="30">
        <v>1893526.6983563544</v>
      </c>
      <c r="M98" s="30">
        <v>13.94413750767342</v>
      </c>
      <c r="N98" s="30">
        <v>23761.371066605283</v>
      </c>
      <c r="O98" s="11">
        <f t="shared" si="12"/>
        <v>1917302.0135604672</v>
      </c>
      <c r="P98" s="41">
        <f t="shared" si="10"/>
        <v>3958940.8035604674</v>
      </c>
      <c r="Q98" s="30">
        <v>830582</v>
      </c>
      <c r="R98" s="30">
        <v>9000</v>
      </c>
      <c r="S98" s="30">
        <v>348092</v>
      </c>
      <c r="T98" s="30">
        <v>614217.0800000001</v>
      </c>
      <c r="U98" s="30">
        <v>266456.56000000006</v>
      </c>
      <c r="V98" s="240"/>
      <c r="W98" s="240"/>
      <c r="X98" s="240"/>
      <c r="Y98" s="240">
        <v>4.3655745685100555E-11</v>
      </c>
      <c r="Z98" s="30">
        <f t="shared" si="13"/>
        <v>2068347.6400000001</v>
      </c>
      <c r="AA98" s="30">
        <v>1818286.610433783</v>
      </c>
      <c r="AB98" s="30">
        <f t="shared" si="17"/>
        <v>1818286.610433783</v>
      </c>
      <c r="AC98" s="240">
        <f t="shared" si="18"/>
        <v>3886634.250433783</v>
      </c>
      <c r="AD98" s="41">
        <f t="shared" si="14"/>
        <v>-1.3082064335190307</v>
      </c>
      <c r="AE98" s="41">
        <f t="shared" si="15"/>
        <v>5.164309139946644</v>
      </c>
      <c r="AF98" s="41">
        <f t="shared" si="16"/>
        <v>1.826411576087614</v>
      </c>
    </row>
    <row r="99" spans="1:32" ht="24">
      <c r="A99" s="326">
        <v>300600244</v>
      </c>
      <c r="B99" s="30">
        <v>1814423.75</v>
      </c>
      <c r="C99" s="30">
        <v>120000</v>
      </c>
      <c r="D99" s="30">
        <v>642342.6</v>
      </c>
      <c r="E99" s="30">
        <v>2036226.4899999998</v>
      </c>
      <c r="F99" s="30">
        <v>935382.7199999997</v>
      </c>
      <c r="G99" s="11"/>
      <c r="H99" s="11"/>
      <c r="I99" s="11"/>
      <c r="J99" s="11"/>
      <c r="K99" s="11">
        <f t="shared" si="11"/>
        <v>5548375.56</v>
      </c>
      <c r="L99" s="30">
        <v>7229829.21190608</v>
      </c>
      <c r="M99" s="30">
        <v>53.241252302025785</v>
      </c>
      <c r="N99" s="30">
        <v>90725.23498158377</v>
      </c>
      <c r="O99" s="11">
        <f t="shared" si="12"/>
        <v>7320607.688139966</v>
      </c>
      <c r="P99" s="41">
        <f t="shared" si="10"/>
        <v>12868983.248139966</v>
      </c>
      <c r="Q99" s="30">
        <v>2044351</v>
      </c>
      <c r="R99" s="240"/>
      <c r="S99" s="30">
        <v>601767</v>
      </c>
      <c r="T99" s="30">
        <v>1090640.69</v>
      </c>
      <c r="U99" s="30">
        <v>1106681.94</v>
      </c>
      <c r="V99" s="240"/>
      <c r="W99" s="240"/>
      <c r="X99" s="240"/>
      <c r="Y99" s="240">
        <v>21849.999999999964</v>
      </c>
      <c r="Z99" s="30">
        <f t="shared" si="13"/>
        <v>4865290.63</v>
      </c>
      <c r="AA99" s="30">
        <v>6942548.876201716</v>
      </c>
      <c r="AB99" s="30">
        <f t="shared" si="17"/>
        <v>6942548.876201716</v>
      </c>
      <c r="AC99" s="240">
        <f t="shared" si="18"/>
        <v>11807839.506201716</v>
      </c>
      <c r="AD99" s="41">
        <f t="shared" si="14"/>
        <v>12.311440035252403</v>
      </c>
      <c r="AE99" s="41">
        <f t="shared" si="15"/>
        <v>5.164309139946651</v>
      </c>
      <c r="AF99" s="41">
        <f t="shared" si="16"/>
        <v>8.245746547938227</v>
      </c>
    </row>
    <row r="100" spans="1:32" ht="24">
      <c r="A100" s="326">
        <v>300600245</v>
      </c>
      <c r="B100" s="30">
        <v>2434104.59</v>
      </c>
      <c r="C100" s="30">
        <v>132906</v>
      </c>
      <c r="D100" s="30">
        <v>750960.25</v>
      </c>
      <c r="E100" s="30">
        <v>1353496</v>
      </c>
      <c r="F100" s="30">
        <v>980379.2899999999</v>
      </c>
      <c r="G100" s="11"/>
      <c r="H100" s="11"/>
      <c r="I100" s="30">
        <v>93987.31</v>
      </c>
      <c r="J100" s="11"/>
      <c r="K100" s="11">
        <f t="shared" si="11"/>
        <v>5745833.4399999995</v>
      </c>
      <c r="L100" s="30">
        <v>9811911.073301109</v>
      </c>
      <c r="M100" s="30">
        <v>72.25598526703499</v>
      </c>
      <c r="N100" s="30">
        <v>123127.10461786372</v>
      </c>
      <c r="O100" s="11">
        <f t="shared" si="12"/>
        <v>9935110.43390424</v>
      </c>
      <c r="P100" s="41">
        <f t="shared" si="10"/>
        <v>15680943.87390424</v>
      </c>
      <c r="Q100" s="30">
        <v>2925293.45</v>
      </c>
      <c r="R100" s="30">
        <v>166236</v>
      </c>
      <c r="S100" s="30">
        <v>798442</v>
      </c>
      <c r="T100" s="30">
        <v>723127.9299999999</v>
      </c>
      <c r="U100" s="30">
        <v>1152183.8699999999</v>
      </c>
      <c r="V100" s="240"/>
      <c r="W100" s="240"/>
      <c r="X100" s="30">
        <v>479.57</v>
      </c>
      <c r="Y100" s="240">
        <v>-4.001776687800884E-11</v>
      </c>
      <c r="Z100" s="30">
        <f t="shared" si="13"/>
        <v>5765762.82</v>
      </c>
      <c r="AA100" s="30">
        <v>9422030.61770233</v>
      </c>
      <c r="AB100" s="30">
        <f t="shared" si="17"/>
        <v>9422030.61770233</v>
      </c>
      <c r="AC100" s="240">
        <f t="shared" si="18"/>
        <v>15187793.43770233</v>
      </c>
      <c r="AD100" s="41">
        <f t="shared" si="14"/>
        <v>-0.34684924664298694</v>
      </c>
      <c r="AE100" s="41">
        <f t="shared" si="15"/>
        <v>5.1643091399466545</v>
      </c>
      <c r="AF100" s="41">
        <f t="shared" si="16"/>
        <v>3.144902756922661</v>
      </c>
    </row>
    <row r="101" spans="1:32" ht="24">
      <c r="A101" s="326">
        <v>300600248</v>
      </c>
      <c r="B101" s="30">
        <v>497437.55000000005</v>
      </c>
      <c r="C101" s="11"/>
      <c r="D101" s="30">
        <v>126592</v>
      </c>
      <c r="E101" s="30">
        <v>248278.63</v>
      </c>
      <c r="F101" s="30">
        <v>179393.12999999998</v>
      </c>
      <c r="G101" s="11"/>
      <c r="H101" s="11"/>
      <c r="I101" s="30">
        <v>312.5</v>
      </c>
      <c r="J101" s="11"/>
      <c r="K101" s="11">
        <f t="shared" si="11"/>
        <v>1052013.81</v>
      </c>
      <c r="L101" s="30">
        <v>2065665.489116023</v>
      </c>
      <c r="M101" s="30">
        <v>15.211786372007367</v>
      </c>
      <c r="N101" s="30">
        <v>25921.495709023937</v>
      </c>
      <c r="O101" s="11">
        <f t="shared" si="12"/>
        <v>2091602.196611419</v>
      </c>
      <c r="P101" s="41">
        <f t="shared" si="10"/>
        <v>3143616.006611419</v>
      </c>
      <c r="Q101" s="30">
        <v>752267.5800000001</v>
      </c>
      <c r="R101" s="240"/>
      <c r="S101" s="30">
        <v>250888</v>
      </c>
      <c r="T101" s="30">
        <v>598465.28</v>
      </c>
      <c r="U101" s="30">
        <v>209944.33000000002</v>
      </c>
      <c r="V101" s="240"/>
      <c r="W101" s="240"/>
      <c r="X101" s="240"/>
      <c r="Y101" s="240">
        <v>0</v>
      </c>
      <c r="Z101" s="30">
        <f t="shared" si="13"/>
        <v>1811565.1900000002</v>
      </c>
      <c r="AA101" s="30">
        <v>1983585.3932004904</v>
      </c>
      <c r="AB101" s="30">
        <f t="shared" si="17"/>
        <v>1983585.3932004904</v>
      </c>
      <c r="AC101" s="240">
        <f t="shared" si="18"/>
        <v>3795150.5832004906</v>
      </c>
      <c r="AD101" s="41">
        <f t="shared" si="14"/>
        <v>-72.19975372756753</v>
      </c>
      <c r="AE101" s="41">
        <f t="shared" si="15"/>
        <v>5.164309139946663</v>
      </c>
      <c r="AF101" s="41">
        <f t="shared" si="16"/>
        <v>-20.72564127485077</v>
      </c>
    </row>
    <row r="102" spans="1:32" ht="24">
      <c r="A102" s="326">
        <v>300600249</v>
      </c>
      <c r="B102" s="30">
        <v>734543</v>
      </c>
      <c r="C102" s="11"/>
      <c r="D102" s="30">
        <v>164760</v>
      </c>
      <c r="E102" s="30">
        <v>463716.22</v>
      </c>
      <c r="F102" s="30">
        <v>196785.36999999997</v>
      </c>
      <c r="G102" s="11"/>
      <c r="H102" s="30">
        <v>184200</v>
      </c>
      <c r="I102" s="11"/>
      <c r="J102" s="11"/>
      <c r="K102" s="11">
        <f t="shared" si="11"/>
        <v>1744004.5899999999</v>
      </c>
      <c r="L102" s="30">
        <v>2926359.442914366</v>
      </c>
      <c r="M102" s="30">
        <v>21.5500306936771</v>
      </c>
      <c r="N102" s="30">
        <v>36722.11892111724</v>
      </c>
      <c r="O102" s="11">
        <f t="shared" si="12"/>
        <v>2963103.111866177</v>
      </c>
      <c r="P102" s="41">
        <f t="shared" si="10"/>
        <v>4707107.701866177</v>
      </c>
      <c r="Q102" s="30">
        <v>971788</v>
      </c>
      <c r="R102" s="240"/>
      <c r="S102" s="30">
        <v>336718</v>
      </c>
      <c r="T102" s="30">
        <v>742844.0900000001</v>
      </c>
      <c r="U102" s="30">
        <v>230033.08</v>
      </c>
      <c r="V102" s="240"/>
      <c r="W102" s="240"/>
      <c r="X102" s="240"/>
      <c r="Y102" s="240">
        <v>4.092726157978177E-12</v>
      </c>
      <c r="Z102" s="30">
        <f t="shared" si="13"/>
        <v>2281383.17</v>
      </c>
      <c r="AA102" s="30">
        <v>2810079.307034028</v>
      </c>
      <c r="AB102" s="30">
        <f t="shared" si="17"/>
        <v>2810079.307034028</v>
      </c>
      <c r="AC102" s="240">
        <f t="shared" si="18"/>
        <v>5091462.477034029</v>
      </c>
      <c r="AD102" s="41">
        <f t="shared" si="14"/>
        <v>-30.812910876570577</v>
      </c>
      <c r="AE102" s="41">
        <f t="shared" si="15"/>
        <v>5.164309139946658</v>
      </c>
      <c r="AF102" s="41">
        <f t="shared" si="16"/>
        <v>-8.165412807858011</v>
      </c>
    </row>
    <row r="103" spans="1:32" ht="24">
      <c r="A103" s="326">
        <v>300600250</v>
      </c>
      <c r="B103" s="30">
        <v>1851463.71</v>
      </c>
      <c r="C103" s="30">
        <v>234850</v>
      </c>
      <c r="D103" s="30">
        <v>501023</v>
      </c>
      <c r="E103" s="30">
        <v>1642827.56</v>
      </c>
      <c r="F103" s="30">
        <v>1197717.13</v>
      </c>
      <c r="G103" s="11"/>
      <c r="H103" s="11"/>
      <c r="I103" s="30">
        <v>17250</v>
      </c>
      <c r="J103" s="11"/>
      <c r="K103" s="11">
        <f t="shared" si="11"/>
        <v>5445131.399999999</v>
      </c>
      <c r="L103" s="30">
        <v>7746245.584185088</v>
      </c>
      <c r="M103" s="30">
        <v>57.04419889502762</v>
      </c>
      <c r="N103" s="30">
        <v>97205.60890883976</v>
      </c>
      <c r="O103" s="11">
        <f t="shared" si="12"/>
        <v>7843508.237292822</v>
      </c>
      <c r="P103" s="41">
        <f t="shared" si="10"/>
        <v>13288639.637292821</v>
      </c>
      <c r="Q103" s="30">
        <v>2341200.76</v>
      </c>
      <c r="R103" s="30">
        <v>110446</v>
      </c>
      <c r="S103" s="30">
        <v>819788</v>
      </c>
      <c r="T103" s="30">
        <v>1923789.8099999998</v>
      </c>
      <c r="U103" s="30">
        <v>306110.06999999983</v>
      </c>
      <c r="V103" s="240"/>
      <c r="W103" s="240"/>
      <c r="X103" s="240"/>
      <c r="Y103" s="240">
        <v>0</v>
      </c>
      <c r="Z103" s="30">
        <f t="shared" si="13"/>
        <v>5501334.639999999</v>
      </c>
      <c r="AA103" s="30">
        <v>7438445.22450184</v>
      </c>
      <c r="AB103" s="30">
        <f t="shared" si="17"/>
        <v>7438445.22450184</v>
      </c>
      <c r="AC103" s="240">
        <f t="shared" si="18"/>
        <v>12939779.864501838</v>
      </c>
      <c r="AD103" s="41">
        <f t="shared" si="14"/>
        <v>-1.032174173060347</v>
      </c>
      <c r="AE103" s="41">
        <f t="shared" si="15"/>
        <v>5.1643091399466625</v>
      </c>
      <c r="AF103" s="41">
        <f t="shared" si="16"/>
        <v>2.625248199311194</v>
      </c>
    </row>
    <row r="104" spans="1:32" ht="24">
      <c r="A104" s="326">
        <v>300600253</v>
      </c>
      <c r="B104" s="30">
        <v>2131258.23</v>
      </c>
      <c r="C104" s="30">
        <v>146645.52000000002</v>
      </c>
      <c r="D104" s="30">
        <v>708956.04</v>
      </c>
      <c r="E104" s="30">
        <v>1861378.69</v>
      </c>
      <c r="F104" s="30">
        <v>1186943.73</v>
      </c>
      <c r="G104" s="11"/>
      <c r="H104" s="11"/>
      <c r="I104" s="11"/>
      <c r="J104" s="11"/>
      <c r="K104" s="11">
        <f t="shared" si="11"/>
        <v>6035182.210000001</v>
      </c>
      <c r="L104" s="30">
        <v>7401968.002665747</v>
      </c>
      <c r="M104" s="30">
        <v>54.508901166359735</v>
      </c>
      <c r="N104" s="30">
        <v>92885.35962400245</v>
      </c>
      <c r="O104" s="11">
        <f t="shared" si="12"/>
        <v>7494907.871190916</v>
      </c>
      <c r="P104" s="41">
        <f t="shared" si="10"/>
        <v>13530090.081190918</v>
      </c>
      <c r="Q104" s="30">
        <v>2649909.21</v>
      </c>
      <c r="R104" s="30">
        <v>41913</v>
      </c>
      <c r="S104" s="30">
        <v>915876.04</v>
      </c>
      <c r="T104" s="30">
        <v>1543370.35</v>
      </c>
      <c r="U104" s="30">
        <v>1304815.39</v>
      </c>
      <c r="V104" s="240"/>
      <c r="W104" s="30">
        <v>61653.4</v>
      </c>
      <c r="X104" s="30">
        <v>8536.970000000001</v>
      </c>
      <c r="Y104" s="240">
        <v>0</v>
      </c>
      <c r="Z104" s="30">
        <f t="shared" si="13"/>
        <v>6526074.359999999</v>
      </c>
      <c r="AA104" s="30">
        <v>7107847.658968424</v>
      </c>
      <c r="AB104" s="30">
        <f t="shared" si="17"/>
        <v>7107847.658968424</v>
      </c>
      <c r="AC104" s="240">
        <f t="shared" si="18"/>
        <v>13633922.018968424</v>
      </c>
      <c r="AD104" s="41">
        <f t="shared" si="14"/>
        <v>-8.133841413878347</v>
      </c>
      <c r="AE104" s="41">
        <f t="shared" si="15"/>
        <v>5.164309139946623</v>
      </c>
      <c r="AF104" s="41">
        <f t="shared" si="16"/>
        <v>-0.7674149776862897</v>
      </c>
    </row>
    <row r="105" spans="1:32" ht="24">
      <c r="A105" s="326">
        <v>300600256</v>
      </c>
      <c r="B105" s="30">
        <v>1886888</v>
      </c>
      <c r="C105" s="30">
        <v>148916</v>
      </c>
      <c r="D105" s="30">
        <v>415869</v>
      </c>
      <c r="E105" s="30">
        <v>1036296.48</v>
      </c>
      <c r="F105" s="30">
        <v>969250.44</v>
      </c>
      <c r="G105" s="11"/>
      <c r="H105" s="11"/>
      <c r="I105" s="30">
        <v>5578.77</v>
      </c>
      <c r="J105" s="11"/>
      <c r="K105" s="11">
        <f t="shared" si="11"/>
        <v>4462798.6899999995</v>
      </c>
      <c r="L105" s="30">
        <v>6885551.630386743</v>
      </c>
      <c r="M105" s="30">
        <v>50.705954573357886</v>
      </c>
      <c r="N105" s="30">
        <v>86404.98569674646</v>
      </c>
      <c r="O105" s="11">
        <f t="shared" si="12"/>
        <v>6972007.322038062</v>
      </c>
      <c r="P105" s="41">
        <f t="shared" si="10"/>
        <v>11434806.012038061</v>
      </c>
      <c r="Q105" s="30">
        <v>2519639</v>
      </c>
      <c r="R105" s="30">
        <v>83157</v>
      </c>
      <c r="S105" s="30">
        <v>671166</v>
      </c>
      <c r="T105" s="30">
        <v>800608.9400000002</v>
      </c>
      <c r="U105" s="30">
        <v>1633926.6</v>
      </c>
      <c r="V105" s="240"/>
      <c r="W105" s="240"/>
      <c r="X105" s="240"/>
      <c r="Y105" s="240">
        <v>0</v>
      </c>
      <c r="Z105" s="30">
        <f t="shared" si="13"/>
        <v>5708497.540000001</v>
      </c>
      <c r="AA105" s="30">
        <v>6611951.310668302</v>
      </c>
      <c r="AB105" s="30">
        <f t="shared" si="17"/>
        <v>6611951.310668302</v>
      </c>
      <c r="AC105" s="240">
        <f t="shared" si="18"/>
        <v>12320448.850668304</v>
      </c>
      <c r="AD105" s="41">
        <f t="shared" si="14"/>
        <v>-27.912951861156024</v>
      </c>
      <c r="AE105" s="41">
        <f t="shared" si="15"/>
        <v>5.164309139946634</v>
      </c>
      <c r="AF105" s="41">
        <f t="shared" si="16"/>
        <v>-7.745149657089735</v>
      </c>
    </row>
    <row r="106" spans="1:32" ht="24">
      <c r="A106" s="326">
        <v>300600259</v>
      </c>
      <c r="B106" s="30">
        <v>1379003</v>
      </c>
      <c r="C106" s="30">
        <v>100573</v>
      </c>
      <c r="D106" s="30">
        <v>447095.14</v>
      </c>
      <c r="E106" s="30">
        <v>1115494.47</v>
      </c>
      <c r="F106" s="30">
        <v>699746.1799999999</v>
      </c>
      <c r="G106" s="11"/>
      <c r="H106" s="11"/>
      <c r="I106" s="11"/>
      <c r="J106" s="11"/>
      <c r="K106" s="11">
        <f t="shared" si="11"/>
        <v>3741911.79</v>
      </c>
      <c r="L106" s="30">
        <v>4819886.14127072</v>
      </c>
      <c r="M106" s="30">
        <v>35.494168201350526</v>
      </c>
      <c r="N106" s="30">
        <v>60483.489987722525</v>
      </c>
      <c r="O106" s="11">
        <f t="shared" si="12"/>
        <v>4880405.125426644</v>
      </c>
      <c r="P106" s="41">
        <f aca="true" t="shared" si="19" ref="P106:P123">K106+O106</f>
        <v>8622316.915426645</v>
      </c>
      <c r="Q106" s="30">
        <v>1616512</v>
      </c>
      <c r="R106" s="30">
        <v>58481</v>
      </c>
      <c r="S106" s="30">
        <v>452304</v>
      </c>
      <c r="T106" s="30">
        <v>1720215.3</v>
      </c>
      <c r="U106" s="30">
        <v>759780.37</v>
      </c>
      <c r="V106" s="240"/>
      <c r="W106" s="240"/>
      <c r="X106" s="30">
        <v>1642.82</v>
      </c>
      <c r="Y106" s="240">
        <v>-5.820766091346741E-11</v>
      </c>
      <c r="Z106" s="30">
        <f t="shared" si="13"/>
        <v>4608935.49</v>
      </c>
      <c r="AA106" s="30">
        <v>4628365.917467811</v>
      </c>
      <c r="AB106" s="30">
        <f t="shared" si="17"/>
        <v>4628365.917467811</v>
      </c>
      <c r="AC106" s="240">
        <f t="shared" si="18"/>
        <v>9237301.407467812</v>
      </c>
      <c r="AD106" s="41">
        <f t="shared" si="14"/>
        <v>-23.170607664164102</v>
      </c>
      <c r="AE106" s="41">
        <f t="shared" si="15"/>
        <v>5.164309139946657</v>
      </c>
      <c r="AF106" s="41">
        <f t="shared" si="16"/>
        <v>-7.132473766312921</v>
      </c>
    </row>
    <row r="107" spans="1:32" ht="24">
      <c r="A107" s="326">
        <v>300600261</v>
      </c>
      <c r="B107" s="30">
        <v>153518</v>
      </c>
      <c r="C107" s="30">
        <v>18834</v>
      </c>
      <c r="D107" s="30">
        <v>68784</v>
      </c>
      <c r="E107" s="30">
        <v>1088075.28</v>
      </c>
      <c r="F107" s="30">
        <v>312675.33999999997</v>
      </c>
      <c r="G107" s="11"/>
      <c r="H107" s="11"/>
      <c r="I107" s="30">
        <v>3</v>
      </c>
      <c r="J107" s="11"/>
      <c r="K107" s="11">
        <f t="shared" si="11"/>
        <v>1641889.62</v>
      </c>
      <c r="L107" s="30">
        <v>1032832.7445580115</v>
      </c>
      <c r="M107" s="30">
        <v>7.605893186003684</v>
      </c>
      <c r="N107" s="30">
        <v>12960.747854511968</v>
      </c>
      <c r="O107" s="11">
        <f t="shared" si="12"/>
        <v>1045801.0983057095</v>
      </c>
      <c r="P107" s="41">
        <f t="shared" si="19"/>
        <v>2687690.71830571</v>
      </c>
      <c r="Q107" s="30">
        <v>134685.6</v>
      </c>
      <c r="R107" s="30">
        <v>10248</v>
      </c>
      <c r="S107" s="30">
        <v>116340</v>
      </c>
      <c r="T107" s="30">
        <v>203561.82</v>
      </c>
      <c r="U107" s="30">
        <v>513266.19</v>
      </c>
      <c r="V107" s="240"/>
      <c r="W107" s="240"/>
      <c r="X107" s="240"/>
      <c r="Y107" s="240">
        <v>0</v>
      </c>
      <c r="Z107" s="30">
        <f t="shared" si="13"/>
        <v>978101.6100000001</v>
      </c>
      <c r="AA107" s="30">
        <v>991792.6966002452</v>
      </c>
      <c r="AB107" s="30">
        <f t="shared" si="17"/>
        <v>991792.6966002452</v>
      </c>
      <c r="AC107" s="240">
        <f t="shared" si="18"/>
        <v>1969894.3066002452</v>
      </c>
      <c r="AD107" s="41">
        <f t="shared" si="14"/>
        <v>40.42829687905573</v>
      </c>
      <c r="AE107" s="41">
        <f t="shared" si="15"/>
        <v>5.164309139946663</v>
      </c>
      <c r="AF107" s="41">
        <f t="shared" si="16"/>
        <v>26.70680844401455</v>
      </c>
    </row>
    <row r="108" spans="1:32" ht="24">
      <c r="A108" s="326">
        <v>300600262</v>
      </c>
      <c r="B108" s="30">
        <v>3308120.83</v>
      </c>
      <c r="C108" s="30">
        <v>1424760.9</v>
      </c>
      <c r="D108" s="30">
        <v>2794266.17</v>
      </c>
      <c r="E108" s="30">
        <v>1950600.38</v>
      </c>
      <c r="F108" s="30">
        <v>8562165.57</v>
      </c>
      <c r="G108" s="11"/>
      <c r="H108" s="11"/>
      <c r="I108" s="11"/>
      <c r="J108" s="11"/>
      <c r="K108" s="11">
        <f t="shared" si="11"/>
        <v>18039913.85</v>
      </c>
      <c r="L108" s="30">
        <v>11016882.608618788</v>
      </c>
      <c r="M108" s="30">
        <v>81.12952731737262</v>
      </c>
      <c r="N108" s="30">
        <v>138247.97711479434</v>
      </c>
      <c r="O108" s="11">
        <f t="shared" si="12"/>
        <v>11155211.7152609</v>
      </c>
      <c r="P108" s="41">
        <f t="shared" si="19"/>
        <v>29195125.565260902</v>
      </c>
      <c r="Q108" s="30">
        <v>4672429.02</v>
      </c>
      <c r="R108" s="30">
        <v>1550412</v>
      </c>
      <c r="S108" s="30">
        <v>1321843</v>
      </c>
      <c r="T108" s="30">
        <v>2340930.77</v>
      </c>
      <c r="U108" s="30">
        <v>8532943.279999997</v>
      </c>
      <c r="V108" s="240"/>
      <c r="W108" s="240"/>
      <c r="X108" s="240"/>
      <c r="Y108" s="240">
        <v>3.637978807091713E-10</v>
      </c>
      <c r="Z108" s="30">
        <f t="shared" si="13"/>
        <v>18418558.069999997</v>
      </c>
      <c r="AA108" s="30">
        <v>10579122.097069282</v>
      </c>
      <c r="AB108" s="30">
        <f t="shared" si="17"/>
        <v>10579122.097069282</v>
      </c>
      <c r="AC108" s="240">
        <f t="shared" si="18"/>
        <v>28997680.16706928</v>
      </c>
      <c r="AD108" s="41">
        <f t="shared" si="14"/>
        <v>-2.098924768423964</v>
      </c>
      <c r="AE108" s="41">
        <f t="shared" si="15"/>
        <v>5.164309139946653</v>
      </c>
      <c r="AF108" s="41">
        <f t="shared" si="16"/>
        <v>0.6762957663952042</v>
      </c>
    </row>
    <row r="109" spans="1:32" ht="24">
      <c r="A109" s="326">
        <v>300600263</v>
      </c>
      <c r="B109" s="30">
        <v>3995781.34</v>
      </c>
      <c r="C109" s="30">
        <v>44000</v>
      </c>
      <c r="D109" s="30">
        <v>1192593</v>
      </c>
      <c r="E109" s="30">
        <v>2409732.07</v>
      </c>
      <c r="F109" s="30">
        <v>1376971.4200000002</v>
      </c>
      <c r="G109" s="11"/>
      <c r="H109" s="30">
        <v>188786.85</v>
      </c>
      <c r="I109" s="11"/>
      <c r="J109" s="11"/>
      <c r="K109" s="11">
        <f t="shared" si="11"/>
        <v>9207864.68</v>
      </c>
      <c r="L109" s="30">
        <v>14287519.633052493</v>
      </c>
      <c r="M109" s="30">
        <v>105.21485573971762</v>
      </c>
      <c r="N109" s="30">
        <v>179290.34532074892</v>
      </c>
      <c r="O109" s="11">
        <f t="shared" si="12"/>
        <v>14466915.19322898</v>
      </c>
      <c r="P109" s="41">
        <f t="shared" si="19"/>
        <v>23674779.873228982</v>
      </c>
      <c r="Q109" s="30">
        <v>5431350.380000001</v>
      </c>
      <c r="R109" s="30">
        <v>190000</v>
      </c>
      <c r="S109" s="30">
        <v>1839611.5899999999</v>
      </c>
      <c r="T109" s="30">
        <v>3016709.73</v>
      </c>
      <c r="U109" s="30">
        <v>2273910.0200000005</v>
      </c>
      <c r="V109" s="240"/>
      <c r="W109" s="240"/>
      <c r="X109" s="30">
        <v>0</v>
      </c>
      <c r="Y109" s="240">
        <v>-2.1827872842550278E-11</v>
      </c>
      <c r="Z109" s="30">
        <f t="shared" si="13"/>
        <v>12751581.720000003</v>
      </c>
      <c r="AA109" s="30">
        <v>13719798.969636727</v>
      </c>
      <c r="AB109" s="30">
        <f t="shared" si="17"/>
        <v>13719798.969636727</v>
      </c>
      <c r="AC109" s="240">
        <f t="shared" si="18"/>
        <v>26471380.68963673</v>
      </c>
      <c r="AD109" s="41">
        <f t="shared" si="14"/>
        <v>-38.48576367219162</v>
      </c>
      <c r="AE109" s="41">
        <f t="shared" si="15"/>
        <v>5.164309139946639</v>
      </c>
      <c r="AF109" s="41">
        <f t="shared" si="16"/>
        <v>-11.81257368128729</v>
      </c>
    </row>
    <row r="110" spans="1:32" ht="24">
      <c r="A110" s="326">
        <v>300600267</v>
      </c>
      <c r="B110" s="30">
        <v>2652102.33</v>
      </c>
      <c r="C110" s="11"/>
      <c r="D110" s="30">
        <v>386754</v>
      </c>
      <c r="E110" s="30">
        <v>1532733.17</v>
      </c>
      <c r="F110" s="30">
        <v>1053996.13</v>
      </c>
      <c r="G110" s="11"/>
      <c r="H110" s="11"/>
      <c r="I110" s="30">
        <v>0</v>
      </c>
      <c r="J110" s="11"/>
      <c r="K110" s="11">
        <f t="shared" si="11"/>
        <v>5625585.63</v>
      </c>
      <c r="L110" s="30">
        <v>7746245.584185088</v>
      </c>
      <c r="M110" s="30">
        <v>57.04419889502762</v>
      </c>
      <c r="N110" s="30">
        <v>97205.60890883976</v>
      </c>
      <c r="O110" s="11">
        <f t="shared" si="12"/>
        <v>7843508.237292822</v>
      </c>
      <c r="P110" s="41">
        <f t="shared" si="19"/>
        <v>13469093.867292821</v>
      </c>
      <c r="Q110" s="30">
        <v>3814803.6</v>
      </c>
      <c r="R110" s="30">
        <v>25000</v>
      </c>
      <c r="S110" s="30">
        <v>217936</v>
      </c>
      <c r="T110" s="30">
        <v>1332154.54</v>
      </c>
      <c r="U110" s="30">
        <v>1401561.2299999997</v>
      </c>
      <c r="V110" s="30">
        <v>0</v>
      </c>
      <c r="W110" s="30">
        <v>0</v>
      </c>
      <c r="X110" s="30">
        <v>0</v>
      </c>
      <c r="Y110" s="240">
        <v>-7.275957614183426E-11</v>
      </c>
      <c r="Z110" s="30">
        <f t="shared" si="13"/>
        <v>6791455.37</v>
      </c>
      <c r="AA110" s="30">
        <v>7438445.22450184</v>
      </c>
      <c r="AB110" s="30">
        <f t="shared" si="17"/>
        <v>7438445.22450184</v>
      </c>
      <c r="AC110" s="240">
        <f t="shared" si="18"/>
        <v>14229900.59450184</v>
      </c>
      <c r="AD110" s="41">
        <f t="shared" si="14"/>
        <v>-20.724415495209524</v>
      </c>
      <c r="AE110" s="41">
        <f t="shared" si="15"/>
        <v>5.1643091399466625</v>
      </c>
      <c r="AF110" s="41">
        <f t="shared" si="16"/>
        <v>-5.648536825899591</v>
      </c>
    </row>
    <row r="111" spans="1:32" ht="24">
      <c r="A111" s="326">
        <v>300600270</v>
      </c>
      <c r="B111" s="30">
        <v>1832144</v>
      </c>
      <c r="C111" s="30">
        <v>118798</v>
      </c>
      <c r="D111" s="30">
        <v>124349</v>
      </c>
      <c r="E111" s="30">
        <v>892994.3</v>
      </c>
      <c r="F111" s="30">
        <v>585241.3200000001</v>
      </c>
      <c r="G111" s="11"/>
      <c r="H111" s="30">
        <v>40602.65</v>
      </c>
      <c r="I111" s="11"/>
      <c r="J111" s="11"/>
      <c r="K111" s="11">
        <f t="shared" si="11"/>
        <v>3594129.27</v>
      </c>
      <c r="L111" s="30">
        <v>5336302.5135497255</v>
      </c>
      <c r="M111" s="30">
        <v>39.29711479435236</v>
      </c>
      <c r="N111" s="30">
        <v>66963.8639149785</v>
      </c>
      <c r="O111" s="11">
        <f t="shared" si="12"/>
        <v>5403305.674579498</v>
      </c>
      <c r="P111" s="41">
        <f t="shared" si="19"/>
        <v>8997434.944579499</v>
      </c>
      <c r="Q111" s="30">
        <v>2269377</v>
      </c>
      <c r="R111" s="30">
        <v>116807</v>
      </c>
      <c r="S111" s="30">
        <v>46530</v>
      </c>
      <c r="T111" s="30">
        <v>616806.64</v>
      </c>
      <c r="U111" s="30">
        <v>570942.6000000002</v>
      </c>
      <c r="V111" s="240"/>
      <c r="W111" s="30">
        <v>132060</v>
      </c>
      <c r="X111" s="240"/>
      <c r="Y111" s="240">
        <v>0</v>
      </c>
      <c r="Z111" s="30">
        <f t="shared" si="13"/>
        <v>3752523.24</v>
      </c>
      <c r="AA111" s="30">
        <v>5124262.265767934</v>
      </c>
      <c r="AB111" s="30">
        <f t="shared" si="17"/>
        <v>5124262.265767934</v>
      </c>
      <c r="AC111" s="240">
        <f t="shared" si="18"/>
        <v>8876785.505767934</v>
      </c>
      <c r="AD111" s="41">
        <f t="shared" si="14"/>
        <v>-4.407019283421606</v>
      </c>
      <c r="AE111" s="41">
        <f t="shared" si="15"/>
        <v>5.164309139946641</v>
      </c>
      <c r="AF111" s="41">
        <f t="shared" si="16"/>
        <v>1.3409314938614814</v>
      </c>
    </row>
    <row r="112" spans="1:32" ht="24">
      <c r="A112" s="326">
        <v>300600271</v>
      </c>
      <c r="B112" s="30">
        <v>3207666.9699999997</v>
      </c>
      <c r="C112" s="11"/>
      <c r="D112" s="30">
        <v>761085</v>
      </c>
      <c r="E112" s="30">
        <v>1356041.6300000001</v>
      </c>
      <c r="F112" s="30">
        <v>829058.6399999998</v>
      </c>
      <c r="G112" s="11"/>
      <c r="H112" s="30">
        <v>87701.28</v>
      </c>
      <c r="I112" s="11"/>
      <c r="J112" s="11"/>
      <c r="K112" s="11">
        <f t="shared" si="11"/>
        <v>6241553.52</v>
      </c>
      <c r="L112" s="30">
        <v>7746245.584185088</v>
      </c>
      <c r="M112" s="30">
        <v>57.04419889502762</v>
      </c>
      <c r="N112" s="30">
        <v>97205.60890883976</v>
      </c>
      <c r="O112" s="11">
        <f t="shared" si="12"/>
        <v>7843508.237292822</v>
      </c>
      <c r="P112" s="41">
        <f t="shared" si="19"/>
        <v>14085061.757292822</v>
      </c>
      <c r="Q112" s="30">
        <v>4228133.5600000005</v>
      </c>
      <c r="R112" s="240"/>
      <c r="S112" s="30">
        <v>1058614</v>
      </c>
      <c r="T112" s="30">
        <v>1129490.03</v>
      </c>
      <c r="U112" s="30">
        <v>1062664.39</v>
      </c>
      <c r="V112" s="240"/>
      <c r="W112" s="30">
        <v>163484.44</v>
      </c>
      <c r="X112" s="240"/>
      <c r="Y112" s="240">
        <v>-8.36735125631094E-11</v>
      </c>
      <c r="Z112" s="30">
        <f t="shared" si="13"/>
        <v>7642386.420000001</v>
      </c>
      <c r="AA112" s="30">
        <v>7438445.22450184</v>
      </c>
      <c r="AB112" s="30">
        <f t="shared" si="17"/>
        <v>7438445.22450184</v>
      </c>
      <c r="AC112" s="240">
        <f t="shared" si="18"/>
        <v>15080831.64450184</v>
      </c>
      <c r="AD112" s="41">
        <f t="shared" si="14"/>
        <v>-22.4436575847867</v>
      </c>
      <c r="AE112" s="41">
        <f t="shared" si="15"/>
        <v>5.1643091399466625</v>
      </c>
      <c r="AF112" s="41">
        <f t="shared" si="16"/>
        <v>-7.069687761173209</v>
      </c>
    </row>
    <row r="113" spans="1:32" ht="24">
      <c r="A113" s="326">
        <v>300600274</v>
      </c>
      <c r="B113" s="30">
        <v>1836263.8900000001</v>
      </c>
      <c r="C113" s="30">
        <v>132138</v>
      </c>
      <c r="D113" s="30">
        <v>539628</v>
      </c>
      <c r="E113" s="30">
        <v>1253851.3599999999</v>
      </c>
      <c r="F113" s="30">
        <v>927533.3400000001</v>
      </c>
      <c r="G113" s="11"/>
      <c r="H113" s="11"/>
      <c r="I113" s="11"/>
      <c r="J113" s="11"/>
      <c r="K113" s="11">
        <f t="shared" si="11"/>
        <v>4689414.59</v>
      </c>
      <c r="L113" s="30">
        <v>7574106.7934254175</v>
      </c>
      <c r="M113" s="30">
        <v>55.77655003069368</v>
      </c>
      <c r="N113" s="30">
        <v>95045.48426642113</v>
      </c>
      <c r="O113" s="11">
        <f t="shared" si="12"/>
        <v>7669208.054241869</v>
      </c>
      <c r="P113" s="41">
        <f t="shared" si="19"/>
        <v>12358622.64424187</v>
      </c>
      <c r="Q113" s="30">
        <v>2582558.7</v>
      </c>
      <c r="R113" s="30">
        <v>109420</v>
      </c>
      <c r="S113" s="30">
        <v>807616.06</v>
      </c>
      <c r="T113" s="30">
        <v>1407161.33</v>
      </c>
      <c r="U113" s="30">
        <v>1132646.9400000002</v>
      </c>
      <c r="V113" s="240"/>
      <c r="W113" s="240"/>
      <c r="X113" s="30">
        <v>1303.87</v>
      </c>
      <c r="Y113" s="240">
        <v>0</v>
      </c>
      <c r="Z113" s="30">
        <f t="shared" si="13"/>
        <v>6040706.9</v>
      </c>
      <c r="AA113" s="30">
        <v>7273146.441735132</v>
      </c>
      <c r="AB113" s="30">
        <f t="shared" si="17"/>
        <v>7273146.441735132</v>
      </c>
      <c r="AC113" s="240">
        <f t="shared" si="18"/>
        <v>13313853.341735132</v>
      </c>
      <c r="AD113" s="41">
        <f t="shared" si="14"/>
        <v>-28.815799585764513</v>
      </c>
      <c r="AE113" s="41">
        <f t="shared" si="15"/>
        <v>5.164309139946644</v>
      </c>
      <c r="AF113" s="41">
        <f t="shared" si="16"/>
        <v>-7.729265024030196</v>
      </c>
    </row>
    <row r="114" spans="1:32" ht="24">
      <c r="A114" s="326">
        <v>300600277</v>
      </c>
      <c r="B114" s="30">
        <v>2304226.39</v>
      </c>
      <c r="C114" s="30">
        <v>280127.02</v>
      </c>
      <c r="D114" s="30">
        <v>523565.31</v>
      </c>
      <c r="E114" s="30">
        <v>729446.5699999998</v>
      </c>
      <c r="F114" s="30">
        <v>764979.6000000001</v>
      </c>
      <c r="G114" s="11"/>
      <c r="H114" s="11"/>
      <c r="I114" s="30">
        <v>1</v>
      </c>
      <c r="J114" s="11"/>
      <c r="K114" s="11">
        <f t="shared" si="11"/>
        <v>4602345.890000001</v>
      </c>
      <c r="L114" s="30">
        <v>5508441.304309394</v>
      </c>
      <c r="M114" s="30">
        <v>40.56476365868631</v>
      </c>
      <c r="N114" s="30">
        <v>69123.98855739717</v>
      </c>
      <c r="O114" s="11">
        <f t="shared" si="12"/>
        <v>5577605.85763045</v>
      </c>
      <c r="P114" s="41">
        <f t="shared" si="19"/>
        <v>10179951.74763045</v>
      </c>
      <c r="Q114" s="30">
        <v>2803791.42</v>
      </c>
      <c r="R114" s="30">
        <v>114526</v>
      </c>
      <c r="S114" s="30">
        <v>717455</v>
      </c>
      <c r="T114" s="30">
        <v>613721.7</v>
      </c>
      <c r="U114" s="30">
        <v>753676.18</v>
      </c>
      <c r="V114" s="240"/>
      <c r="W114" s="30">
        <v>62550</v>
      </c>
      <c r="X114" s="30">
        <v>2</v>
      </c>
      <c r="Y114" s="240">
        <v>-8.765255188336596E-11</v>
      </c>
      <c r="Z114" s="30">
        <f t="shared" si="13"/>
        <v>5065722.3</v>
      </c>
      <c r="AA114" s="30">
        <v>5289561.048534641</v>
      </c>
      <c r="AB114" s="30">
        <f t="shared" si="17"/>
        <v>5289561.048534641</v>
      </c>
      <c r="AC114" s="240">
        <f t="shared" si="18"/>
        <v>10355283.34853464</v>
      </c>
      <c r="AD114" s="41">
        <f t="shared" si="14"/>
        <v>-10.068265642676396</v>
      </c>
      <c r="AE114" s="41">
        <f t="shared" si="15"/>
        <v>5.164309139946653</v>
      </c>
      <c r="AF114" s="41">
        <f t="shared" si="16"/>
        <v>-1.7223225143969894</v>
      </c>
    </row>
    <row r="115" spans="1:32" ht="24">
      <c r="A115" s="326">
        <v>300600279</v>
      </c>
      <c r="B115" s="30">
        <v>486366.77</v>
      </c>
      <c r="C115" s="11"/>
      <c r="D115" s="30">
        <v>185650</v>
      </c>
      <c r="E115" s="30">
        <v>221209.53</v>
      </c>
      <c r="F115" s="30">
        <v>58040.719999999994</v>
      </c>
      <c r="G115" s="11"/>
      <c r="H115" s="11"/>
      <c r="I115" s="30">
        <v>0</v>
      </c>
      <c r="J115" s="11"/>
      <c r="K115" s="11">
        <f t="shared" si="11"/>
        <v>951267.02</v>
      </c>
      <c r="L115" s="30">
        <v>1204971.53531768</v>
      </c>
      <c r="M115" s="30">
        <v>8.873542050337631</v>
      </c>
      <c r="N115" s="30">
        <v>15120.872496930631</v>
      </c>
      <c r="O115" s="11">
        <f t="shared" si="12"/>
        <v>1220101.281356661</v>
      </c>
      <c r="P115" s="41">
        <f t="shared" si="19"/>
        <v>2171368.301356661</v>
      </c>
      <c r="Q115" s="30">
        <v>673958</v>
      </c>
      <c r="R115" s="30">
        <v>15430</v>
      </c>
      <c r="S115" s="30">
        <v>150220</v>
      </c>
      <c r="T115" s="30">
        <v>259785.57</v>
      </c>
      <c r="U115" s="30">
        <v>167448.73000000004</v>
      </c>
      <c r="V115" s="240"/>
      <c r="W115" s="30">
        <v>24557.7</v>
      </c>
      <c r="X115" s="240"/>
      <c r="Y115" s="240">
        <v>0</v>
      </c>
      <c r="Z115" s="30">
        <f t="shared" si="13"/>
        <v>1291400</v>
      </c>
      <c r="AA115" s="30">
        <v>1157091.4793669528</v>
      </c>
      <c r="AB115" s="30">
        <f t="shared" si="17"/>
        <v>1157091.4793669528</v>
      </c>
      <c r="AC115" s="240">
        <f t="shared" si="18"/>
        <v>2448491.4793669526</v>
      </c>
      <c r="AD115" s="41">
        <f t="shared" si="14"/>
        <v>-35.75578390176924</v>
      </c>
      <c r="AE115" s="41">
        <f t="shared" si="15"/>
        <v>5.164309139946657</v>
      </c>
      <c r="AF115" s="41">
        <f t="shared" si="16"/>
        <v>-12.762605857198253</v>
      </c>
    </row>
    <row r="116" spans="1:32" ht="24">
      <c r="A116" s="326">
        <v>300600280</v>
      </c>
      <c r="B116" s="30">
        <v>3182632.19</v>
      </c>
      <c r="C116" s="30">
        <v>277350</v>
      </c>
      <c r="D116" s="30">
        <v>668305</v>
      </c>
      <c r="E116" s="30">
        <v>1372032.01</v>
      </c>
      <c r="F116" s="30">
        <v>1383696.3799999997</v>
      </c>
      <c r="G116" s="11"/>
      <c r="H116" s="11"/>
      <c r="I116" s="11"/>
      <c r="J116" s="11"/>
      <c r="K116" s="11">
        <f t="shared" si="11"/>
        <v>6884015.58</v>
      </c>
      <c r="L116" s="30">
        <v>8262661.956464092</v>
      </c>
      <c r="M116" s="30">
        <v>60.84714548802947</v>
      </c>
      <c r="N116" s="30">
        <v>103685.98283609575</v>
      </c>
      <c r="O116" s="11">
        <f t="shared" si="12"/>
        <v>8366408.786445676</v>
      </c>
      <c r="P116" s="41">
        <f t="shared" si="19"/>
        <v>15250424.366445675</v>
      </c>
      <c r="Q116" s="30">
        <v>3959754.2399999998</v>
      </c>
      <c r="R116" s="30">
        <v>338594</v>
      </c>
      <c r="S116" s="30">
        <v>887066</v>
      </c>
      <c r="T116" s="30">
        <v>1944762.6600000004</v>
      </c>
      <c r="U116" s="30">
        <v>1577224.2899999996</v>
      </c>
      <c r="V116" s="240"/>
      <c r="W116" s="240"/>
      <c r="X116" s="240"/>
      <c r="Y116" s="240">
        <v>-1.4006218407303095E-10</v>
      </c>
      <c r="Z116" s="30">
        <f t="shared" si="13"/>
        <v>8707401.19</v>
      </c>
      <c r="AA116" s="30">
        <v>7934341.572801962</v>
      </c>
      <c r="AB116" s="30">
        <f t="shared" si="17"/>
        <v>7934341.572801962</v>
      </c>
      <c r="AC116" s="240">
        <f t="shared" si="18"/>
        <v>16641742.76280196</v>
      </c>
      <c r="AD116" s="41">
        <f t="shared" si="14"/>
        <v>-26.48723828135205</v>
      </c>
      <c r="AE116" s="41">
        <f t="shared" si="15"/>
        <v>5.164309139946663</v>
      </c>
      <c r="AF116" s="41">
        <f t="shared" si="16"/>
        <v>-9.123145447791567</v>
      </c>
    </row>
    <row r="117" spans="1:32" ht="24">
      <c r="A117" s="326">
        <v>300600292</v>
      </c>
      <c r="B117" s="30">
        <v>3660617.08</v>
      </c>
      <c r="C117" s="30">
        <v>967850</v>
      </c>
      <c r="D117" s="30">
        <v>1154724</v>
      </c>
      <c r="E117" s="30">
        <v>373038.13</v>
      </c>
      <c r="F117" s="30">
        <v>836823.22</v>
      </c>
      <c r="G117" s="11"/>
      <c r="H117" s="11"/>
      <c r="I117" s="30">
        <v>184415.75</v>
      </c>
      <c r="J117" s="11"/>
      <c r="K117" s="11">
        <f t="shared" si="11"/>
        <v>7177468.18</v>
      </c>
      <c r="L117" s="30">
        <v>10672605.027099451</v>
      </c>
      <c r="M117" s="30">
        <v>78.59422958870472</v>
      </c>
      <c r="N117" s="30">
        <v>133927.727829957</v>
      </c>
      <c r="O117" s="11">
        <f t="shared" si="12"/>
        <v>10806611.349158997</v>
      </c>
      <c r="P117" s="41">
        <f t="shared" si="19"/>
        <v>17984079.529158995</v>
      </c>
      <c r="Q117" s="30">
        <v>4930838.54</v>
      </c>
      <c r="R117" s="30">
        <v>957400</v>
      </c>
      <c r="S117" s="30">
        <v>723950</v>
      </c>
      <c r="T117" s="30">
        <v>581170.8099999999</v>
      </c>
      <c r="U117" s="30">
        <v>1015236.5899999999</v>
      </c>
      <c r="V117" s="240"/>
      <c r="W117" s="240"/>
      <c r="X117" s="30">
        <v>13291.8</v>
      </c>
      <c r="Y117" s="240">
        <v>2.1827872842550278E-11</v>
      </c>
      <c r="Z117" s="30">
        <f t="shared" si="13"/>
        <v>8221887.739999999</v>
      </c>
      <c r="AA117" s="30">
        <v>10248524.531535868</v>
      </c>
      <c r="AB117" s="30">
        <f t="shared" si="17"/>
        <v>10248524.531535868</v>
      </c>
      <c r="AC117" s="240">
        <f t="shared" si="18"/>
        <v>18470412.271535866</v>
      </c>
      <c r="AD117" s="41">
        <f t="shared" si="14"/>
        <v>-14.551364545373708</v>
      </c>
      <c r="AE117" s="41">
        <f t="shared" si="15"/>
        <v>5.164309139946641</v>
      </c>
      <c r="AF117" s="41">
        <f t="shared" si="16"/>
        <v>-2.7042403898867446</v>
      </c>
    </row>
    <row r="118" spans="1:32" ht="24">
      <c r="A118" s="326">
        <v>300600293</v>
      </c>
      <c r="B118" s="30">
        <v>2159098.3</v>
      </c>
      <c r="C118" s="30">
        <v>5600</v>
      </c>
      <c r="D118" s="30">
        <v>205550</v>
      </c>
      <c r="E118" s="30">
        <v>1955399.76</v>
      </c>
      <c r="F118" s="30">
        <v>800514.94</v>
      </c>
      <c r="G118" s="11"/>
      <c r="H118" s="30">
        <v>64912.8</v>
      </c>
      <c r="I118" s="11"/>
      <c r="J118" s="11"/>
      <c r="K118" s="11">
        <f t="shared" si="11"/>
        <v>5191075.8</v>
      </c>
      <c r="L118" s="30">
        <v>6541274.048867406</v>
      </c>
      <c r="M118" s="30">
        <v>48.170656844689994</v>
      </c>
      <c r="N118" s="30">
        <v>82084.73641190912</v>
      </c>
      <c r="O118" s="11">
        <f t="shared" si="12"/>
        <v>6623406.955936161</v>
      </c>
      <c r="P118" s="41">
        <f t="shared" si="19"/>
        <v>11814482.75593616</v>
      </c>
      <c r="Q118" s="30">
        <v>2521593.39</v>
      </c>
      <c r="R118" s="30">
        <v>5460</v>
      </c>
      <c r="S118" s="30">
        <v>401280</v>
      </c>
      <c r="T118" s="30">
        <v>4213708.6899999995</v>
      </c>
      <c r="U118" s="30">
        <v>868198.8400000001</v>
      </c>
      <c r="V118" s="240"/>
      <c r="W118" s="240"/>
      <c r="X118" s="30">
        <v>14</v>
      </c>
      <c r="Y118" s="240">
        <v>0</v>
      </c>
      <c r="Z118" s="30">
        <f t="shared" si="13"/>
        <v>8010254.92</v>
      </c>
      <c r="AA118" s="30">
        <v>6281353.745134887</v>
      </c>
      <c r="AB118" s="30">
        <f t="shared" si="17"/>
        <v>6281353.745134887</v>
      </c>
      <c r="AC118" s="240">
        <f t="shared" si="18"/>
        <v>14291608.665134888</v>
      </c>
      <c r="AD118" s="41">
        <f t="shared" si="14"/>
        <v>-54.30818636861361</v>
      </c>
      <c r="AE118" s="41">
        <f t="shared" si="15"/>
        <v>5.164309139946654</v>
      </c>
      <c r="AF118" s="41">
        <f t="shared" si="16"/>
        <v>-20.966858730688834</v>
      </c>
    </row>
    <row r="119" spans="1:32" ht="24">
      <c r="A119" s="326">
        <v>300600294</v>
      </c>
      <c r="B119" s="30">
        <v>1938533.7</v>
      </c>
      <c r="C119" s="30">
        <v>13550</v>
      </c>
      <c r="D119" s="30">
        <v>168630</v>
      </c>
      <c r="E119" s="30">
        <v>464256.07999999996</v>
      </c>
      <c r="F119" s="30">
        <v>612325.7699999998</v>
      </c>
      <c r="G119" s="11"/>
      <c r="H119" s="30">
        <v>6311.25</v>
      </c>
      <c r="I119" s="11"/>
      <c r="J119" s="11"/>
      <c r="K119" s="11">
        <f t="shared" si="11"/>
        <v>3203606.8</v>
      </c>
      <c r="L119" s="30">
        <v>6541274.048867406</v>
      </c>
      <c r="M119" s="30">
        <v>48.170656844689994</v>
      </c>
      <c r="N119" s="30">
        <v>82084.73641190912</v>
      </c>
      <c r="O119" s="11">
        <f t="shared" si="12"/>
        <v>6623406.955936161</v>
      </c>
      <c r="P119" s="41">
        <f t="shared" si="19"/>
        <v>9827013.75593616</v>
      </c>
      <c r="Q119" s="30">
        <v>2200016.04</v>
      </c>
      <c r="R119" s="30">
        <v>3090</v>
      </c>
      <c r="S119" s="30">
        <v>322730</v>
      </c>
      <c r="T119" s="30">
        <v>5234769.350000001</v>
      </c>
      <c r="U119" s="30">
        <v>695002.06</v>
      </c>
      <c r="V119" s="240"/>
      <c r="W119" s="30">
        <v>31042.23</v>
      </c>
      <c r="X119" s="30">
        <v>7</v>
      </c>
      <c r="Y119" s="240">
        <v>267921.9999999998</v>
      </c>
      <c r="Z119" s="30">
        <f t="shared" si="13"/>
        <v>8754578.680000002</v>
      </c>
      <c r="AA119" s="30">
        <v>6281353.745134887</v>
      </c>
      <c r="AB119" s="30">
        <f t="shared" si="17"/>
        <v>6281353.745134887</v>
      </c>
      <c r="AC119" s="240">
        <f t="shared" si="18"/>
        <v>15035932.42513489</v>
      </c>
      <c r="AD119" s="41">
        <f t="shared" si="14"/>
        <v>-173.27257140295748</v>
      </c>
      <c r="AE119" s="41">
        <f t="shared" si="15"/>
        <v>5.164309139946654</v>
      </c>
      <c r="AF119" s="41">
        <f t="shared" si="16"/>
        <v>-53.0061196470006</v>
      </c>
    </row>
    <row r="120" spans="1:32" ht="24">
      <c r="A120" s="326">
        <v>300600295</v>
      </c>
      <c r="B120" s="30">
        <v>2356075.26</v>
      </c>
      <c r="C120" s="30">
        <v>119290</v>
      </c>
      <c r="D120" s="30">
        <v>150810</v>
      </c>
      <c r="E120" s="30">
        <v>643726.02</v>
      </c>
      <c r="F120" s="30">
        <v>1431062.31</v>
      </c>
      <c r="G120" s="11"/>
      <c r="H120" s="11"/>
      <c r="I120" s="11"/>
      <c r="J120" s="30">
        <v>103754.71</v>
      </c>
      <c r="K120" s="11">
        <f t="shared" si="11"/>
        <v>4804718.3</v>
      </c>
      <c r="L120" s="30">
        <v>8779078.328743096</v>
      </c>
      <c r="M120" s="30">
        <v>64.6500920810313</v>
      </c>
      <c r="N120" s="30">
        <v>110166.35676335174</v>
      </c>
      <c r="O120" s="11">
        <f t="shared" si="12"/>
        <v>8889309.335598528</v>
      </c>
      <c r="P120" s="41">
        <f t="shared" si="19"/>
        <v>13694027.63559853</v>
      </c>
      <c r="Q120" s="30">
        <v>2872952.05</v>
      </c>
      <c r="R120" s="30">
        <v>41040</v>
      </c>
      <c r="S120" s="30">
        <v>385920</v>
      </c>
      <c r="T120" s="30">
        <v>193327210.41000003</v>
      </c>
      <c r="U120" s="30">
        <v>1515350.77</v>
      </c>
      <c r="V120" s="240"/>
      <c r="W120" s="240"/>
      <c r="X120" s="30">
        <v>10</v>
      </c>
      <c r="Y120" s="240">
        <v>1040</v>
      </c>
      <c r="Z120" s="30">
        <f t="shared" si="13"/>
        <v>198143523.23000005</v>
      </c>
      <c r="AA120" s="30">
        <v>8430237.921102084</v>
      </c>
      <c r="AB120" s="30">
        <f t="shared" si="17"/>
        <v>8430237.921102084</v>
      </c>
      <c r="AC120" s="240">
        <f t="shared" si="18"/>
        <v>206573761.15110213</v>
      </c>
      <c r="AD120" s="41">
        <f t="shared" si="14"/>
        <v>-4023.9363238007118</v>
      </c>
      <c r="AE120" s="41">
        <f t="shared" si="15"/>
        <v>5.164309139946633</v>
      </c>
      <c r="AF120" s="41">
        <f t="shared" si="16"/>
        <v>-1408.495284572816</v>
      </c>
    </row>
    <row r="121" spans="1:32" ht="24">
      <c r="A121" s="326">
        <v>300600296</v>
      </c>
      <c r="B121" s="30">
        <v>1668914.32</v>
      </c>
      <c r="C121" s="30">
        <v>4200</v>
      </c>
      <c r="D121" s="30">
        <v>144180</v>
      </c>
      <c r="E121" s="30">
        <v>3583962.99</v>
      </c>
      <c r="F121" s="30">
        <v>676048.0700000001</v>
      </c>
      <c r="G121" s="11"/>
      <c r="H121" s="11"/>
      <c r="I121" s="11"/>
      <c r="J121" s="30">
        <v>34479.45</v>
      </c>
      <c r="K121" s="11">
        <f t="shared" si="11"/>
        <v>6111784.830000001</v>
      </c>
      <c r="L121" s="30">
        <v>6196996.467348071</v>
      </c>
      <c r="M121" s="30">
        <v>45.6353591160221</v>
      </c>
      <c r="N121" s="30">
        <v>77764.48712707181</v>
      </c>
      <c r="O121" s="11">
        <f t="shared" si="12"/>
        <v>6274806.589834259</v>
      </c>
      <c r="P121" s="41">
        <f t="shared" si="19"/>
        <v>12386591.41983426</v>
      </c>
      <c r="Q121" s="30">
        <v>2936426.42</v>
      </c>
      <c r="R121" s="30">
        <v>16025</v>
      </c>
      <c r="S121" s="30">
        <v>263680</v>
      </c>
      <c r="T121" s="30">
        <v>8080458.390000001</v>
      </c>
      <c r="U121" s="30">
        <v>700868.0399999998</v>
      </c>
      <c r="V121" s="240"/>
      <c r="W121" s="240"/>
      <c r="X121" s="240"/>
      <c r="Y121" s="240">
        <v>0</v>
      </c>
      <c r="Z121" s="30">
        <f t="shared" si="13"/>
        <v>11997457.85</v>
      </c>
      <c r="AA121" s="30">
        <v>5950756.179601472</v>
      </c>
      <c r="AB121" s="30">
        <f t="shared" si="17"/>
        <v>5950756.179601472</v>
      </c>
      <c r="AC121" s="240">
        <f t="shared" si="18"/>
        <v>17948214.02960147</v>
      </c>
      <c r="AD121" s="41">
        <f t="shared" si="14"/>
        <v>-96.300396426096</v>
      </c>
      <c r="AE121" s="41">
        <f t="shared" si="15"/>
        <v>5.164309139946677</v>
      </c>
      <c r="AF121" s="41">
        <f t="shared" si="16"/>
        <v>-44.9003476522327</v>
      </c>
    </row>
    <row r="122" spans="1:32" ht="24">
      <c r="A122" s="327">
        <v>300600297</v>
      </c>
      <c r="B122" s="30">
        <v>1751903.7300000002</v>
      </c>
      <c r="C122" s="30">
        <v>57600</v>
      </c>
      <c r="D122" s="30">
        <v>183456</v>
      </c>
      <c r="E122" s="30">
        <v>596783.56</v>
      </c>
      <c r="F122" s="30">
        <v>564260.38</v>
      </c>
      <c r="G122" s="11"/>
      <c r="H122" s="11"/>
      <c r="I122" s="11"/>
      <c r="J122" s="30">
        <v>287837.11</v>
      </c>
      <c r="K122" s="11">
        <f t="shared" si="11"/>
        <v>3441840.78</v>
      </c>
      <c r="L122" s="30">
        <v>6541274.048867406</v>
      </c>
      <c r="M122" s="30">
        <v>48.170656844689994</v>
      </c>
      <c r="N122" s="30">
        <v>82084.73641190912</v>
      </c>
      <c r="O122" s="152">
        <f t="shared" si="12"/>
        <v>6623406.955936161</v>
      </c>
      <c r="P122" s="41">
        <f t="shared" si="19"/>
        <v>10065247.735936161</v>
      </c>
      <c r="Q122" s="30">
        <v>2205051.5</v>
      </c>
      <c r="R122" s="30">
        <v>8680</v>
      </c>
      <c r="S122" s="30">
        <v>396480</v>
      </c>
      <c r="T122" s="30">
        <v>4566286.44</v>
      </c>
      <c r="U122" s="30">
        <v>605770.8</v>
      </c>
      <c r="V122" s="240"/>
      <c r="W122" s="240"/>
      <c r="X122" s="240"/>
      <c r="Y122" s="240">
        <v>3516384.1</v>
      </c>
      <c r="Z122" s="30">
        <f t="shared" si="13"/>
        <v>11298652.84</v>
      </c>
      <c r="AA122" s="30">
        <v>6281353.745134887</v>
      </c>
      <c r="AB122" s="30">
        <f t="shared" si="17"/>
        <v>6281353.745134887</v>
      </c>
      <c r="AC122" s="240">
        <f t="shared" si="18"/>
        <v>17580006.585134886</v>
      </c>
      <c r="AD122" s="41">
        <f t="shared" si="14"/>
        <v>-228.27354785423864</v>
      </c>
      <c r="AE122" s="41">
        <f t="shared" si="15"/>
        <v>5.164309139946654</v>
      </c>
      <c r="AF122" s="41">
        <f t="shared" si="16"/>
        <v>-74.66044598553324</v>
      </c>
    </row>
    <row r="123" spans="1:32" ht="24">
      <c r="A123" s="327">
        <v>300600298</v>
      </c>
      <c r="B123" s="251">
        <v>0</v>
      </c>
      <c r="C123" s="251">
        <v>0</v>
      </c>
      <c r="D123" s="251">
        <v>0</v>
      </c>
      <c r="E123" s="251">
        <v>0</v>
      </c>
      <c r="F123" s="251">
        <v>0</v>
      </c>
      <c r="G123" s="252">
        <v>0</v>
      </c>
      <c r="H123" s="252">
        <v>0</v>
      </c>
      <c r="I123" s="252">
        <v>0</v>
      </c>
      <c r="J123" s="251">
        <v>0</v>
      </c>
      <c r="K123" s="11">
        <f t="shared" si="11"/>
        <v>0</v>
      </c>
      <c r="L123" s="251">
        <v>0</v>
      </c>
      <c r="M123" s="251">
        <v>0</v>
      </c>
      <c r="N123" s="251">
        <v>0</v>
      </c>
      <c r="O123" s="252">
        <f t="shared" si="12"/>
        <v>0</v>
      </c>
      <c r="P123" s="328">
        <f t="shared" si="19"/>
        <v>0</v>
      </c>
      <c r="Q123" s="31">
        <v>1597028.1900000002</v>
      </c>
      <c r="R123" s="31">
        <v>19094</v>
      </c>
      <c r="S123" s="31">
        <v>369632</v>
      </c>
      <c r="T123" s="31">
        <v>829254.0900000001</v>
      </c>
      <c r="U123" s="31">
        <v>99375.02</v>
      </c>
      <c r="V123" s="255"/>
      <c r="W123" s="31">
        <v>49308.3</v>
      </c>
      <c r="X123" s="255"/>
      <c r="Y123" s="255">
        <v>0</v>
      </c>
      <c r="Z123" s="31">
        <f t="shared" si="13"/>
        <v>2963691.6</v>
      </c>
      <c r="AA123" s="31">
        <v>4297768.351934396</v>
      </c>
      <c r="AB123" s="31">
        <f t="shared" si="17"/>
        <v>4297768.351934396</v>
      </c>
      <c r="AC123" s="255">
        <f t="shared" si="18"/>
        <v>7261459.951934395</v>
      </c>
      <c r="AD123" s="292">
        <v>100</v>
      </c>
      <c r="AE123" s="292">
        <v>100</v>
      </c>
      <c r="AF123" s="292">
        <v>100</v>
      </c>
    </row>
    <row r="124" spans="1:35" s="97" customFormat="1" ht="24.75" thickBot="1">
      <c r="A124" s="37" t="s">
        <v>42</v>
      </c>
      <c r="B124" s="101">
        <f>SUM(B10:B123)</f>
        <v>314061595.03999984</v>
      </c>
      <c r="C124" s="101">
        <f>SUM(C10:C123)</f>
        <v>26070780.489999995</v>
      </c>
      <c r="D124" s="101">
        <f>SUM(D10:D123)</f>
        <v>114623687.81000002</v>
      </c>
      <c r="E124" s="101">
        <f>SUM(E10:E123)</f>
        <v>436615159.3000001</v>
      </c>
      <c r="F124" s="101">
        <f>SUM(F10:F123)</f>
        <v>176500355.53999987</v>
      </c>
      <c r="G124" s="101">
        <f>SUM(G10:G122)</f>
        <v>12000000</v>
      </c>
      <c r="H124" s="101">
        <f>SUM(H10:H122)</f>
        <v>6026433.430000001</v>
      </c>
      <c r="I124" s="101">
        <f>SUM(I10:I122)</f>
        <v>3851529.450000001</v>
      </c>
      <c r="J124" s="101">
        <f>SUM(J10:J123)</f>
        <v>10228737.719999999</v>
      </c>
      <c r="K124" s="101">
        <f>SUM(K10:K122)</f>
        <v>1099978278.7799993</v>
      </c>
      <c r="L124" s="101">
        <f aca="true" t="shared" si="20" ref="L124:Q124">SUM(L10:L123)</f>
        <v>1015963143.0635636</v>
      </c>
      <c r="M124" s="101">
        <f t="shared" si="20"/>
        <v>7481.663597298959</v>
      </c>
      <c r="N124" s="101">
        <f t="shared" si="20"/>
        <v>12749055.639554936</v>
      </c>
      <c r="O124" s="101">
        <f t="shared" si="20"/>
        <v>1028719680.3667161</v>
      </c>
      <c r="P124" s="101">
        <f t="shared" si="20"/>
        <v>2128697959.1467166</v>
      </c>
      <c r="Q124" s="257">
        <f t="shared" si="20"/>
        <v>383885987.0200001</v>
      </c>
      <c r="R124" s="257">
        <f aca="true" t="shared" si="21" ref="R124:AC124">SUM(R10:R123)</f>
        <v>21469084.04</v>
      </c>
      <c r="S124" s="257">
        <f t="shared" si="21"/>
        <v>125263475.21000001</v>
      </c>
      <c r="T124" s="257">
        <f t="shared" si="21"/>
        <v>649014938.6600001</v>
      </c>
      <c r="U124" s="257">
        <f t="shared" si="21"/>
        <v>184765474.33999994</v>
      </c>
      <c r="V124" s="257">
        <f t="shared" si="21"/>
        <v>12000000</v>
      </c>
      <c r="W124" s="257">
        <f t="shared" si="21"/>
        <v>5500524.42</v>
      </c>
      <c r="X124" s="257">
        <f t="shared" si="21"/>
        <v>2245376.9</v>
      </c>
      <c r="Y124" s="257">
        <f t="shared" si="21"/>
        <v>14918279.639999999</v>
      </c>
      <c r="Z124" s="257">
        <f t="shared" si="21"/>
        <v>1399063140.2299998</v>
      </c>
      <c r="AA124" s="257">
        <f t="shared" si="21"/>
        <v>975593415.8891078</v>
      </c>
      <c r="AB124" s="257">
        <f t="shared" si="21"/>
        <v>975593415.8891078</v>
      </c>
      <c r="AC124" s="257">
        <f t="shared" si="21"/>
        <v>2374656556.1191077</v>
      </c>
      <c r="AD124" s="253">
        <f t="shared" si="14"/>
        <v>-27.190069769533956</v>
      </c>
      <c r="AE124" s="253">
        <f t="shared" si="15"/>
        <v>5.164309139946653</v>
      </c>
      <c r="AF124" s="253">
        <f t="shared" si="16"/>
        <v>-11.554415031758804</v>
      </c>
      <c r="AG124" s="96"/>
      <c r="AH124" s="96"/>
      <c r="AI124" s="96"/>
    </row>
    <row r="125" spans="1:35" s="97" customFormat="1" ht="24">
      <c r="A125" s="98" t="s">
        <v>43</v>
      </c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62"/>
      <c r="P125" s="100"/>
      <c r="Q125" s="318"/>
      <c r="R125" s="318"/>
      <c r="S125" s="318"/>
      <c r="T125" s="318"/>
      <c r="U125" s="318"/>
      <c r="V125" s="318"/>
      <c r="W125" s="318"/>
      <c r="X125" s="318"/>
      <c r="Y125" s="248">
        <v>0</v>
      </c>
      <c r="Z125" s="258">
        <f aca="true" t="shared" si="22" ref="Z125:Z133">SUM(Q125:Y125)</f>
        <v>0</v>
      </c>
      <c r="AA125" s="318"/>
      <c r="AB125" s="258">
        <f t="shared" si="17"/>
        <v>0</v>
      </c>
      <c r="AC125" s="248">
        <f t="shared" si="18"/>
        <v>0</v>
      </c>
      <c r="AD125" s="102"/>
      <c r="AE125" s="102"/>
      <c r="AF125" s="102"/>
      <c r="AG125" s="96"/>
      <c r="AH125" s="96"/>
      <c r="AI125" s="96"/>
    </row>
    <row r="126" spans="1:32" ht="24">
      <c r="A126" s="326">
        <v>300600001</v>
      </c>
      <c r="B126" s="30">
        <v>997353.51</v>
      </c>
      <c r="C126" s="11"/>
      <c r="D126" s="30">
        <v>313898</v>
      </c>
      <c r="E126" s="30">
        <v>204765.21000000002</v>
      </c>
      <c r="F126" s="30">
        <v>198070.40000000008</v>
      </c>
      <c r="G126" s="11"/>
      <c r="H126" s="11"/>
      <c r="I126" s="11"/>
      <c r="J126" s="11"/>
      <c r="K126" s="11">
        <f aca="true" t="shared" si="23" ref="K126:K133">SUM(B126:J126)</f>
        <v>1714087.12</v>
      </c>
      <c r="L126" s="30">
        <v>2237804.279875692</v>
      </c>
      <c r="M126" s="30">
        <v>16.479435236341313</v>
      </c>
      <c r="N126" s="30">
        <v>28081.620351442598</v>
      </c>
      <c r="O126" s="11">
        <f aca="true" t="shared" si="24" ref="O126:O133">SUM(L126:N126)</f>
        <v>2265902.379662371</v>
      </c>
      <c r="P126" s="41">
        <f aca="true" t="shared" si="25" ref="P126:P133">K126+O126</f>
        <v>3979989.499662371</v>
      </c>
      <c r="Q126" s="30">
        <v>1021574</v>
      </c>
      <c r="R126" s="30">
        <v>3600</v>
      </c>
      <c r="S126" s="30">
        <v>243363.1</v>
      </c>
      <c r="T126" s="30">
        <v>2785054.6</v>
      </c>
      <c r="U126" s="30">
        <v>115164.96000000002</v>
      </c>
      <c r="V126" s="240"/>
      <c r="W126" s="240"/>
      <c r="X126" s="240"/>
      <c r="Y126" s="240">
        <v>-1.8189894035458565E-12</v>
      </c>
      <c r="Z126" s="30">
        <f t="shared" si="22"/>
        <v>4168756.66</v>
      </c>
      <c r="AA126" s="30">
        <v>2148884.175967198</v>
      </c>
      <c r="AB126" s="30">
        <f t="shared" si="17"/>
        <v>2148884.175967198</v>
      </c>
      <c r="AC126" s="240">
        <f t="shared" si="18"/>
        <v>6317640.835967198</v>
      </c>
      <c r="AD126" s="41">
        <f t="shared" si="14"/>
        <v>-143.2056463967829</v>
      </c>
      <c r="AE126" s="41">
        <f t="shared" si="15"/>
        <v>5.16430913994667</v>
      </c>
      <c r="AF126" s="41">
        <f t="shared" si="16"/>
        <v>-58.73511315804059</v>
      </c>
    </row>
    <row r="127" spans="1:32" ht="24">
      <c r="A127" s="326">
        <v>300600002</v>
      </c>
      <c r="B127" s="30">
        <v>307985.25</v>
      </c>
      <c r="C127" s="30">
        <v>27900</v>
      </c>
      <c r="D127" s="30">
        <v>163959</v>
      </c>
      <c r="E127" s="30">
        <v>173474.80000000005</v>
      </c>
      <c r="F127" s="30">
        <v>289416.14999999997</v>
      </c>
      <c r="G127" s="11"/>
      <c r="H127" s="11"/>
      <c r="I127" s="11"/>
      <c r="J127" s="11"/>
      <c r="K127" s="11">
        <f t="shared" si="23"/>
        <v>962735.2</v>
      </c>
      <c r="L127" s="30">
        <v>2065665.489116023</v>
      </c>
      <c r="M127" s="30">
        <v>15.211786372007367</v>
      </c>
      <c r="N127" s="30">
        <v>25921.495709023937</v>
      </c>
      <c r="O127" s="11">
        <f t="shared" si="24"/>
        <v>2091602.196611419</v>
      </c>
      <c r="P127" s="41">
        <f t="shared" si="25"/>
        <v>3054337.396611419</v>
      </c>
      <c r="Q127" s="30">
        <v>256687.5</v>
      </c>
      <c r="R127" s="30">
        <v>25000</v>
      </c>
      <c r="S127" s="30">
        <v>257169</v>
      </c>
      <c r="T127" s="30">
        <v>67605.29</v>
      </c>
      <c r="U127" s="30">
        <v>104475.92000000003</v>
      </c>
      <c r="V127" s="240"/>
      <c r="W127" s="240"/>
      <c r="X127" s="240"/>
      <c r="Y127" s="240">
        <v>0</v>
      </c>
      <c r="Z127" s="30">
        <f t="shared" si="22"/>
        <v>710937.7100000001</v>
      </c>
      <c r="AA127" s="30">
        <v>1983585.3932004904</v>
      </c>
      <c r="AB127" s="30">
        <f t="shared" si="17"/>
        <v>1983585.3932004904</v>
      </c>
      <c r="AC127" s="240">
        <f t="shared" si="18"/>
        <v>2694523.1032004906</v>
      </c>
      <c r="AD127" s="41">
        <f t="shared" si="14"/>
        <v>26.154387000703817</v>
      </c>
      <c r="AE127" s="41">
        <f t="shared" si="15"/>
        <v>5.164309139946663</v>
      </c>
      <c r="AF127" s="41">
        <f t="shared" si="16"/>
        <v>11.780437020812373</v>
      </c>
    </row>
    <row r="128" spans="1:32" ht="24">
      <c r="A128" s="326">
        <v>300600007</v>
      </c>
      <c r="B128" s="30">
        <v>1774103.1</v>
      </c>
      <c r="C128" s="30">
        <v>3600</v>
      </c>
      <c r="D128" s="30">
        <v>1836265.76</v>
      </c>
      <c r="E128" s="30">
        <v>2703059.14</v>
      </c>
      <c r="F128" s="30">
        <v>11496896.930000003</v>
      </c>
      <c r="G128" s="11"/>
      <c r="H128" s="11"/>
      <c r="I128" s="11"/>
      <c r="J128" s="11"/>
      <c r="K128" s="11">
        <f t="shared" si="23"/>
        <v>17813924.930000003</v>
      </c>
      <c r="L128" s="30">
        <v>7746245.584185088</v>
      </c>
      <c r="M128" s="30">
        <v>57.04419889502762</v>
      </c>
      <c r="N128" s="30">
        <v>97205.60890883976</v>
      </c>
      <c r="O128" s="11">
        <f t="shared" si="24"/>
        <v>7843508.237292822</v>
      </c>
      <c r="P128" s="41">
        <f t="shared" si="25"/>
        <v>25657433.167292826</v>
      </c>
      <c r="Q128" s="30">
        <v>2207099.06</v>
      </c>
      <c r="R128" s="240"/>
      <c r="S128" s="30">
        <v>1496040</v>
      </c>
      <c r="T128" s="30">
        <v>2722194.41</v>
      </c>
      <c r="U128" s="30">
        <v>15479009.910000008</v>
      </c>
      <c r="V128" s="240"/>
      <c r="W128" s="240"/>
      <c r="X128" s="240"/>
      <c r="Y128" s="240">
        <v>2.2919266484677792E-10</v>
      </c>
      <c r="Z128" s="30">
        <f t="shared" si="22"/>
        <v>21904343.38000001</v>
      </c>
      <c r="AA128" s="30">
        <v>7438445.22450184</v>
      </c>
      <c r="AB128" s="30">
        <f t="shared" si="17"/>
        <v>7438445.22450184</v>
      </c>
      <c r="AC128" s="240">
        <f t="shared" si="18"/>
        <v>29342788.60450185</v>
      </c>
      <c r="AD128" s="41">
        <f t="shared" si="14"/>
        <v>-22.96191583872362</v>
      </c>
      <c r="AE128" s="41">
        <f t="shared" si="15"/>
        <v>5.1643091399466625</v>
      </c>
      <c r="AF128" s="41">
        <f t="shared" si="16"/>
        <v>-14.363694969717328</v>
      </c>
    </row>
    <row r="129" spans="1:32" ht="24">
      <c r="A129" s="326">
        <v>300600008</v>
      </c>
      <c r="B129" s="30">
        <v>966692.9400000001</v>
      </c>
      <c r="C129" s="30">
        <v>46160</v>
      </c>
      <c r="D129" s="30">
        <v>890382.1799999999</v>
      </c>
      <c r="E129" s="30">
        <v>415698.86</v>
      </c>
      <c r="F129" s="30">
        <v>414851.12</v>
      </c>
      <c r="G129" s="11"/>
      <c r="H129" s="11"/>
      <c r="I129" s="11"/>
      <c r="J129" s="11"/>
      <c r="K129" s="11">
        <f t="shared" si="23"/>
        <v>2733785.1</v>
      </c>
      <c r="L129" s="30">
        <v>6713412.839627074</v>
      </c>
      <c r="M129" s="30">
        <v>49.43830570902394</v>
      </c>
      <c r="N129" s="30">
        <v>84244.86105432779</v>
      </c>
      <c r="O129" s="11">
        <f t="shared" si="24"/>
        <v>6797707.13898711</v>
      </c>
      <c r="P129" s="41">
        <f t="shared" si="25"/>
        <v>9531492.23898711</v>
      </c>
      <c r="Q129" s="30">
        <v>1099762.9</v>
      </c>
      <c r="R129" s="30">
        <v>367900</v>
      </c>
      <c r="S129" s="30">
        <v>861940.9</v>
      </c>
      <c r="T129" s="30">
        <v>331103.1</v>
      </c>
      <c r="U129" s="30">
        <v>440341.43000000005</v>
      </c>
      <c r="V129" s="240"/>
      <c r="W129" s="240"/>
      <c r="X129" s="240"/>
      <c r="Y129" s="240">
        <v>0</v>
      </c>
      <c r="Z129" s="30">
        <f t="shared" si="22"/>
        <v>3101048.33</v>
      </c>
      <c r="AA129" s="30">
        <v>6446652.527901594</v>
      </c>
      <c r="AB129" s="30">
        <f t="shared" si="17"/>
        <v>6446652.527901594</v>
      </c>
      <c r="AC129" s="240">
        <f t="shared" si="18"/>
        <v>9547700.857901594</v>
      </c>
      <c r="AD129" s="41">
        <f t="shared" si="14"/>
        <v>-13.434239216535344</v>
      </c>
      <c r="AE129" s="41">
        <f t="shared" si="15"/>
        <v>5.164309139946637</v>
      </c>
      <c r="AF129" s="41">
        <f t="shared" si="16"/>
        <v>-0.1700533191244099</v>
      </c>
    </row>
    <row r="130" spans="1:32" ht="24">
      <c r="A130" s="326">
        <v>300600011</v>
      </c>
      <c r="B130" s="30">
        <v>4688091.6</v>
      </c>
      <c r="C130" s="30">
        <v>18030</v>
      </c>
      <c r="D130" s="30">
        <v>918026.1799999999</v>
      </c>
      <c r="E130" s="30">
        <v>160831534.55999997</v>
      </c>
      <c r="F130" s="30">
        <v>31665026.239999995</v>
      </c>
      <c r="G130" s="11"/>
      <c r="H130" s="11"/>
      <c r="I130" s="30">
        <v>8162255.43</v>
      </c>
      <c r="J130" s="30">
        <f>1000+25371.41</f>
        <v>26371.41</v>
      </c>
      <c r="K130" s="11">
        <f t="shared" si="23"/>
        <v>206309335.42</v>
      </c>
      <c r="L130" s="30">
        <v>10844743.81785912</v>
      </c>
      <c r="M130" s="30">
        <v>79.86187845303867</v>
      </c>
      <c r="N130" s="30">
        <v>136087.85247237567</v>
      </c>
      <c r="O130" s="11">
        <f t="shared" si="24"/>
        <v>10980911.53220995</v>
      </c>
      <c r="P130" s="41">
        <f t="shared" si="25"/>
        <v>217290246.95220995</v>
      </c>
      <c r="Q130" s="30">
        <v>5767869.76</v>
      </c>
      <c r="R130" s="240"/>
      <c r="S130" s="30">
        <v>629767.45</v>
      </c>
      <c r="T130" s="30">
        <v>2156751395.55</v>
      </c>
      <c r="U130" s="30">
        <v>46094605.230000004</v>
      </c>
      <c r="V130" s="240"/>
      <c r="W130" s="240"/>
      <c r="X130" s="30">
        <v>0</v>
      </c>
      <c r="Y130" s="240">
        <v>39669.97999999988</v>
      </c>
      <c r="Z130" s="30">
        <f t="shared" si="22"/>
        <v>2209283307.9700003</v>
      </c>
      <c r="AA130" s="30">
        <v>11736213.576436235</v>
      </c>
      <c r="AB130" s="30">
        <f t="shared" si="17"/>
        <v>11736213.576436235</v>
      </c>
      <c r="AC130" s="240">
        <f t="shared" si="18"/>
        <v>2221019521.5464363</v>
      </c>
      <c r="AD130" s="41">
        <f t="shared" si="14"/>
        <v>-970.8595922101102</v>
      </c>
      <c r="AE130" s="41">
        <f t="shared" si="15"/>
        <v>-6.878318270853765</v>
      </c>
      <c r="AF130" s="41">
        <f t="shared" si="16"/>
        <v>-922.1441379441754</v>
      </c>
    </row>
    <row r="131" spans="1:32" ht="24">
      <c r="A131" s="326">
        <v>300600012</v>
      </c>
      <c r="B131" s="30">
        <v>6727161.819999999</v>
      </c>
      <c r="C131" s="30">
        <v>96500173.82</v>
      </c>
      <c r="D131" s="30">
        <v>56887</v>
      </c>
      <c r="E131" s="30">
        <v>75901170.85</v>
      </c>
      <c r="F131" s="30">
        <v>2031862.5899999996</v>
      </c>
      <c r="G131" s="11"/>
      <c r="H131" s="11"/>
      <c r="I131" s="30">
        <v>0</v>
      </c>
      <c r="J131" s="11"/>
      <c r="K131" s="11">
        <f t="shared" si="23"/>
        <v>181217256.07999998</v>
      </c>
      <c r="L131" s="30">
        <v>19279544.56508288</v>
      </c>
      <c r="M131" s="30">
        <v>141.9766728054021</v>
      </c>
      <c r="N131" s="30">
        <v>241933.9599508901</v>
      </c>
      <c r="O131" s="11">
        <f t="shared" si="24"/>
        <v>19521620.501706578</v>
      </c>
      <c r="P131" s="41">
        <f t="shared" si="25"/>
        <v>200738876.58170655</v>
      </c>
      <c r="Q131" s="30">
        <v>8453518.89</v>
      </c>
      <c r="R131" s="30">
        <v>96112491</v>
      </c>
      <c r="S131" s="30">
        <v>788175</v>
      </c>
      <c r="T131" s="30">
        <v>28806383.2</v>
      </c>
      <c r="U131" s="30">
        <v>5469771.479999999</v>
      </c>
      <c r="V131" s="240"/>
      <c r="W131" s="240"/>
      <c r="X131" s="240"/>
      <c r="Y131" s="240">
        <v>1.1596057447604835E-11</v>
      </c>
      <c r="Z131" s="30">
        <f t="shared" si="22"/>
        <v>139630339.57</v>
      </c>
      <c r="AA131" s="30">
        <v>18513463.669871245</v>
      </c>
      <c r="AB131" s="30">
        <f t="shared" si="17"/>
        <v>18513463.669871245</v>
      </c>
      <c r="AC131" s="240">
        <f t="shared" si="18"/>
        <v>158143803.23987123</v>
      </c>
      <c r="AD131" s="41">
        <f t="shared" si="14"/>
        <v>22.948651474802748</v>
      </c>
      <c r="AE131" s="41">
        <f t="shared" si="15"/>
        <v>5.164309139946657</v>
      </c>
      <c r="AF131" s="41">
        <f t="shared" si="16"/>
        <v>21.21914502420655</v>
      </c>
    </row>
    <row r="132" spans="1:32" ht="24">
      <c r="A132" s="326">
        <v>300600014</v>
      </c>
      <c r="B132" s="30">
        <v>130970822.92</v>
      </c>
      <c r="C132" s="30">
        <v>356490</v>
      </c>
      <c r="D132" s="30">
        <v>1191489.95</v>
      </c>
      <c r="E132" s="30">
        <v>17693815.670000028</v>
      </c>
      <c r="F132" s="30">
        <v>7755934.119999998</v>
      </c>
      <c r="G132" s="11"/>
      <c r="H132" s="11"/>
      <c r="I132" s="30">
        <v>6</v>
      </c>
      <c r="J132" s="30">
        <v>199894.34</v>
      </c>
      <c r="K132" s="11">
        <f t="shared" si="23"/>
        <v>158168453.00000003</v>
      </c>
      <c r="L132" s="30">
        <v>40969032.20080113</v>
      </c>
      <c r="M132" s="30">
        <v>301.70042971147944</v>
      </c>
      <c r="N132" s="30">
        <v>514109.6648956415</v>
      </c>
      <c r="O132" s="11">
        <f t="shared" si="24"/>
        <v>41483443.56612647</v>
      </c>
      <c r="P132" s="41">
        <f t="shared" si="25"/>
        <v>199651896.5661265</v>
      </c>
      <c r="Q132" s="30">
        <v>138061655.67999998</v>
      </c>
      <c r="R132" s="30">
        <v>109600</v>
      </c>
      <c r="S132" s="30">
        <v>596236</v>
      </c>
      <c r="T132" s="30">
        <v>42469194.21000001</v>
      </c>
      <c r="U132" s="30">
        <v>7627248.2700000005</v>
      </c>
      <c r="V132" s="240"/>
      <c r="W132" s="240"/>
      <c r="X132" s="240"/>
      <c r="Y132" s="240">
        <v>9015.999999872874</v>
      </c>
      <c r="Z132" s="30">
        <f t="shared" si="22"/>
        <v>188872950.15999988</v>
      </c>
      <c r="AA132" s="30">
        <v>39341110.2984764</v>
      </c>
      <c r="AB132" s="30">
        <f t="shared" si="17"/>
        <v>39341110.2984764</v>
      </c>
      <c r="AC132" s="240">
        <f t="shared" si="18"/>
        <v>228214060.45847628</v>
      </c>
      <c r="AD132" s="41">
        <f t="shared" si="14"/>
        <v>-19.412529222878497</v>
      </c>
      <c r="AE132" s="41">
        <f t="shared" si="15"/>
        <v>5.1643091399466385</v>
      </c>
      <c r="AF132" s="41">
        <f t="shared" si="16"/>
        <v>-14.305981753040715</v>
      </c>
    </row>
    <row r="133" spans="1:32" ht="24">
      <c r="A133" s="327">
        <v>300600015</v>
      </c>
      <c r="B133" s="31">
        <v>7896238.610000001</v>
      </c>
      <c r="C133" s="31">
        <v>582200</v>
      </c>
      <c r="D133" s="31">
        <v>245425</v>
      </c>
      <c r="E133" s="31">
        <v>29646108.959999997</v>
      </c>
      <c r="F133" s="31">
        <v>73210979.30999999</v>
      </c>
      <c r="G133" s="152"/>
      <c r="H133" s="152"/>
      <c r="I133" s="152"/>
      <c r="J133" s="152"/>
      <c r="K133" s="152">
        <f t="shared" si="23"/>
        <v>111580951.88</v>
      </c>
      <c r="L133" s="31">
        <v>15836768.749889512</v>
      </c>
      <c r="M133" s="31">
        <v>116.62369551872314</v>
      </c>
      <c r="N133" s="31">
        <v>198731.46710251685</v>
      </c>
      <c r="O133" s="152">
        <f t="shared" si="24"/>
        <v>16035616.840687547</v>
      </c>
      <c r="P133" s="41">
        <f t="shared" si="25"/>
        <v>127616568.72068754</v>
      </c>
      <c r="Q133" s="31">
        <v>11399797.86</v>
      </c>
      <c r="R133" s="31">
        <v>263700</v>
      </c>
      <c r="S133" s="31">
        <v>266640</v>
      </c>
      <c r="T133" s="31">
        <v>94716152.99</v>
      </c>
      <c r="U133" s="31">
        <v>16575167.029999997</v>
      </c>
      <c r="V133" s="255"/>
      <c r="W133" s="255"/>
      <c r="X133" s="31">
        <v>0</v>
      </c>
      <c r="Y133" s="255">
        <v>-1.4006218407303095E-10</v>
      </c>
      <c r="Z133" s="31">
        <f t="shared" si="22"/>
        <v>123221457.88</v>
      </c>
      <c r="AA133" s="31">
        <v>15207488.014537094</v>
      </c>
      <c r="AB133" s="31">
        <f t="shared" si="17"/>
        <v>15207488.014537094</v>
      </c>
      <c r="AC133" s="255">
        <f t="shared" si="18"/>
        <v>138428945.8945371</v>
      </c>
      <c r="AD133" s="292">
        <f t="shared" si="14"/>
        <v>-10.432341545641957</v>
      </c>
      <c r="AE133" s="292">
        <f t="shared" si="15"/>
        <v>5.16430913994666</v>
      </c>
      <c r="AF133" s="292">
        <f t="shared" si="16"/>
        <v>-8.47254967144152</v>
      </c>
    </row>
    <row r="134" spans="1:35" s="97" customFormat="1" ht="24.75" thickBot="1">
      <c r="A134" s="37" t="s">
        <v>39</v>
      </c>
      <c r="B134" s="101">
        <f aca="true" t="shared" si="26" ref="B134:O134">SUM(B126:B133)</f>
        <v>154328449.75</v>
      </c>
      <c r="C134" s="101">
        <f t="shared" si="26"/>
        <v>97534553.82</v>
      </c>
      <c r="D134" s="101">
        <f t="shared" si="26"/>
        <v>5616333.069999999</v>
      </c>
      <c r="E134" s="101">
        <f t="shared" si="26"/>
        <v>287569628.04999995</v>
      </c>
      <c r="F134" s="101">
        <f t="shared" si="26"/>
        <v>127063036.85999998</v>
      </c>
      <c r="G134" s="101">
        <f t="shared" si="26"/>
        <v>0</v>
      </c>
      <c r="H134" s="101">
        <f t="shared" si="26"/>
        <v>0</v>
      </c>
      <c r="I134" s="101">
        <f t="shared" si="26"/>
        <v>8162261.43</v>
      </c>
      <c r="J134" s="101">
        <f t="shared" si="26"/>
        <v>226265.75</v>
      </c>
      <c r="K134" s="101">
        <f t="shared" si="26"/>
        <v>680500528.73</v>
      </c>
      <c r="L134" s="101">
        <f t="shared" si="26"/>
        <v>105693217.52643652</v>
      </c>
      <c r="M134" s="101">
        <f t="shared" si="26"/>
        <v>778.3364027010435</v>
      </c>
      <c r="N134" s="101">
        <f t="shared" si="26"/>
        <v>1326316.5304450584</v>
      </c>
      <c r="O134" s="101">
        <f t="shared" si="26"/>
        <v>107020312.39328426</v>
      </c>
      <c r="P134" s="101">
        <f>SUM(P126:P133)</f>
        <v>787520841.1232842</v>
      </c>
      <c r="Q134" s="257">
        <f>SUM(Q126:Q133)</f>
        <v>168267965.64999998</v>
      </c>
      <c r="R134" s="257">
        <f aca="true" t="shared" si="27" ref="R134:AC134">SUM(R126:R133)</f>
        <v>96882291</v>
      </c>
      <c r="S134" s="257">
        <f t="shared" si="27"/>
        <v>5139331.45</v>
      </c>
      <c r="T134" s="257">
        <f t="shared" si="27"/>
        <v>2328649083.35</v>
      </c>
      <c r="U134" s="257">
        <f t="shared" si="27"/>
        <v>91905784.23</v>
      </c>
      <c r="V134" s="257">
        <f t="shared" si="27"/>
        <v>0</v>
      </c>
      <c r="W134" s="257">
        <f t="shared" si="27"/>
        <v>0</v>
      </c>
      <c r="X134" s="257">
        <f t="shared" si="27"/>
        <v>0</v>
      </c>
      <c r="Y134" s="257">
        <f t="shared" si="27"/>
        <v>48685.979999872856</v>
      </c>
      <c r="Z134" s="257">
        <f t="shared" si="27"/>
        <v>2690893141.6600003</v>
      </c>
      <c r="AA134" s="257">
        <f t="shared" si="27"/>
        <v>102815842.8808921</v>
      </c>
      <c r="AB134" s="257">
        <f t="shared" si="27"/>
        <v>102815842.8808921</v>
      </c>
      <c r="AC134" s="257">
        <f t="shared" si="27"/>
        <v>2793708984.5408916</v>
      </c>
      <c r="AD134" s="253">
        <f t="shared" si="14"/>
        <v>-295.4285159310519</v>
      </c>
      <c r="AE134" s="253">
        <f t="shared" si="15"/>
        <v>3.9286649593596237</v>
      </c>
      <c r="AF134" s="253">
        <f t="shared" si="16"/>
        <v>-254.74730809105586</v>
      </c>
      <c r="AG134" s="96"/>
      <c r="AH134" s="96"/>
      <c r="AI134" s="96"/>
    </row>
    <row r="135" spans="1:35" s="97" customFormat="1" ht="24.75" thickBot="1">
      <c r="A135" s="15" t="s">
        <v>66</v>
      </c>
      <c r="B135" s="16">
        <f aca="true" t="shared" si="28" ref="B135:O135">B124+B134</f>
        <v>468390044.78999984</v>
      </c>
      <c r="C135" s="16">
        <f t="shared" si="28"/>
        <v>123605334.30999999</v>
      </c>
      <c r="D135" s="16">
        <f t="shared" si="28"/>
        <v>120240020.88000001</v>
      </c>
      <c r="E135" s="16">
        <f t="shared" si="28"/>
        <v>724184787.35</v>
      </c>
      <c r="F135" s="16">
        <f t="shared" si="28"/>
        <v>303563392.39999986</v>
      </c>
      <c r="G135" s="16">
        <f t="shared" si="28"/>
        <v>12000000</v>
      </c>
      <c r="H135" s="16">
        <f t="shared" si="28"/>
        <v>6026433.430000001</v>
      </c>
      <c r="I135" s="16">
        <f t="shared" si="28"/>
        <v>12013790.88</v>
      </c>
      <c r="J135" s="16">
        <f t="shared" si="28"/>
        <v>10455003.469999999</v>
      </c>
      <c r="K135" s="16">
        <f t="shared" si="28"/>
        <v>1780478807.5099993</v>
      </c>
      <c r="L135" s="16">
        <f t="shared" si="28"/>
        <v>1121656360.5900002</v>
      </c>
      <c r="M135" s="16">
        <f t="shared" si="28"/>
        <v>8260.000000000002</v>
      </c>
      <c r="N135" s="16">
        <f t="shared" si="28"/>
        <v>14075372.169999994</v>
      </c>
      <c r="O135" s="16">
        <f t="shared" si="28"/>
        <v>1135739992.7600005</v>
      </c>
      <c r="P135" s="16">
        <f>P124+P134</f>
        <v>2916218800.270001</v>
      </c>
      <c r="Q135" s="259">
        <f>Q124+Q134</f>
        <v>552153952.6700001</v>
      </c>
      <c r="R135" s="259">
        <f aca="true" t="shared" si="29" ref="R135:AC135">R124+R134</f>
        <v>118351375.03999999</v>
      </c>
      <c r="S135" s="259">
        <f t="shared" si="29"/>
        <v>130402806.66000001</v>
      </c>
      <c r="T135" s="259">
        <f t="shared" si="29"/>
        <v>2977664022.01</v>
      </c>
      <c r="U135" s="259">
        <f t="shared" si="29"/>
        <v>276671258.56999993</v>
      </c>
      <c r="V135" s="259">
        <f t="shared" si="29"/>
        <v>12000000</v>
      </c>
      <c r="W135" s="259">
        <f t="shared" si="29"/>
        <v>5500524.42</v>
      </c>
      <c r="X135" s="259">
        <f t="shared" si="29"/>
        <v>2245376.9</v>
      </c>
      <c r="Y135" s="259">
        <f t="shared" si="29"/>
        <v>14966965.61999987</v>
      </c>
      <c r="Z135" s="259">
        <f t="shared" si="29"/>
        <v>4089956281.8900003</v>
      </c>
      <c r="AA135" s="259">
        <f t="shared" si="29"/>
        <v>1078409258.77</v>
      </c>
      <c r="AB135" s="243">
        <f t="shared" si="29"/>
        <v>1078409258.77</v>
      </c>
      <c r="AC135" s="243">
        <f t="shared" si="29"/>
        <v>5168365540.66</v>
      </c>
      <c r="AD135" s="262">
        <f t="shared" si="14"/>
        <v>-129.71103416893834</v>
      </c>
      <c r="AE135" s="262">
        <f t="shared" si="15"/>
        <v>5.047874897024548</v>
      </c>
      <c r="AF135" s="262">
        <f t="shared" si="16"/>
        <v>-77.22831840263432</v>
      </c>
      <c r="AG135" s="96"/>
      <c r="AH135" s="96"/>
      <c r="AI135" s="96"/>
    </row>
    <row r="136" ht="24.75" thickTop="1">
      <c r="A136" s="94"/>
    </row>
    <row r="137" spans="1:35" s="103" customFormat="1" ht="24">
      <c r="A137" s="103" t="s">
        <v>132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5"/>
      <c r="Q137" s="260"/>
      <c r="R137" s="260"/>
      <c r="S137" s="260"/>
      <c r="T137" s="260"/>
      <c r="U137" s="260"/>
      <c r="V137" s="260"/>
      <c r="W137" s="260"/>
      <c r="X137" s="260"/>
      <c r="Y137" s="260"/>
      <c r="Z137" s="261"/>
      <c r="AA137" s="260"/>
      <c r="AB137" s="261"/>
      <c r="AC137" s="261"/>
      <c r="AD137" s="104"/>
      <c r="AE137" s="104"/>
      <c r="AF137" s="104"/>
      <c r="AG137" s="104"/>
      <c r="AH137" s="104"/>
      <c r="AI137" s="104"/>
    </row>
    <row r="138" spans="1:35" s="103" customFormat="1" ht="24">
      <c r="A138" s="103" t="s">
        <v>51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260"/>
      <c r="R138" s="260"/>
      <c r="S138" s="260"/>
      <c r="T138" s="260"/>
      <c r="U138" s="260"/>
      <c r="V138" s="260"/>
      <c r="W138" s="260"/>
      <c r="X138" s="260"/>
      <c r="Y138" s="260"/>
      <c r="Z138" s="261"/>
      <c r="AA138" s="260"/>
      <c r="AB138" s="261"/>
      <c r="AC138" s="261"/>
      <c r="AD138" s="104"/>
      <c r="AE138" s="104"/>
      <c r="AF138" s="104"/>
      <c r="AG138" s="104"/>
      <c r="AH138" s="104"/>
      <c r="AI138" s="104"/>
    </row>
    <row r="139" spans="1:35" s="103" customFormat="1" ht="24">
      <c r="A139" s="45"/>
      <c r="B139" s="104"/>
      <c r="C139" s="104"/>
      <c r="D139" s="60"/>
      <c r="E139" s="61"/>
      <c r="F139" s="61"/>
      <c r="G139" s="61"/>
      <c r="H139" s="61"/>
      <c r="I139" s="61"/>
      <c r="J139" s="61"/>
      <c r="K139" s="61"/>
      <c r="L139" s="62"/>
      <c r="M139" s="61"/>
      <c r="N139" s="61"/>
      <c r="O139" s="104"/>
      <c r="P139" s="104"/>
      <c r="Q139" s="260"/>
      <c r="R139" s="260"/>
      <c r="S139" s="260"/>
      <c r="T139" s="260"/>
      <c r="U139" s="260"/>
      <c r="V139" s="260"/>
      <c r="W139" s="260"/>
      <c r="X139" s="260"/>
      <c r="Y139" s="260"/>
      <c r="Z139" s="261"/>
      <c r="AA139" s="260"/>
      <c r="AB139" s="261"/>
      <c r="AC139" s="261"/>
      <c r="AD139" s="104"/>
      <c r="AE139" s="104"/>
      <c r="AF139" s="104"/>
      <c r="AG139" s="104"/>
      <c r="AH139" s="104"/>
      <c r="AI139" s="104"/>
    </row>
  </sheetData>
  <sheetProtection/>
  <mergeCells count="40">
    <mergeCell ref="A1:P1"/>
    <mergeCell ref="P5:P8"/>
    <mergeCell ref="B6:B8"/>
    <mergeCell ref="A2:P2"/>
    <mergeCell ref="B4:P4"/>
    <mergeCell ref="B5:K5"/>
    <mergeCell ref="L5:O5"/>
    <mergeCell ref="A4:A8"/>
    <mergeCell ref="D6:D8"/>
    <mergeCell ref="L6:L8"/>
    <mergeCell ref="AE4:AE8"/>
    <mergeCell ref="C6:C8"/>
    <mergeCell ref="F6:F8"/>
    <mergeCell ref="G6:G8"/>
    <mergeCell ref="V6:V8"/>
    <mergeCell ref="W6:W8"/>
    <mergeCell ref="X6:X8"/>
    <mergeCell ref="H6:H8"/>
    <mergeCell ref="I6:I8"/>
    <mergeCell ref="J6:J8"/>
    <mergeCell ref="S6:S8"/>
    <mergeCell ref="T6:T8"/>
    <mergeCell ref="U6:U8"/>
    <mergeCell ref="AF4:AF8"/>
    <mergeCell ref="M6:M8"/>
    <mergeCell ref="E6:E8"/>
    <mergeCell ref="O6:O8"/>
    <mergeCell ref="N6:N8"/>
    <mergeCell ref="AD4:AD8"/>
    <mergeCell ref="K6:K8"/>
    <mergeCell ref="Y6:Y8"/>
    <mergeCell ref="Z6:Z8"/>
    <mergeCell ref="AA6:AA8"/>
    <mergeCell ref="AB6:AB8"/>
    <mergeCell ref="AC5:AC8"/>
    <mergeCell ref="Q4:AC4"/>
    <mergeCell ref="Q5:Z5"/>
    <mergeCell ref="AA5:AB5"/>
    <mergeCell ref="Q6:Q8"/>
    <mergeCell ref="R6:R8"/>
  </mergeCells>
  <printOptions horizontalCentered="1"/>
  <pageMargins left="0" right="0" top="0.2755905511811024" bottom="0" header="0" footer="0"/>
  <pageSetup horizontalDpi="600" verticalDpi="600" orientation="landscape" paperSize="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9"/>
  <sheetViews>
    <sheetView zoomScale="75" zoomScaleNormal="75" zoomScalePageLayoutView="0" workbookViewId="0" topLeftCell="A1">
      <selection activeCell="B6" sqref="B6"/>
    </sheetView>
  </sheetViews>
  <sheetFormatPr defaultColWidth="10.28125" defaultRowHeight="12.75"/>
  <cols>
    <col min="1" max="1" width="9.8515625" style="93" customWidth="1"/>
    <col min="2" max="2" width="5.421875" style="93" customWidth="1"/>
    <col min="3" max="4" width="21.421875" style="93" bestFit="1" customWidth="1"/>
    <col min="5" max="5" width="23.7109375" style="93" bestFit="1" customWidth="1"/>
    <col min="6" max="6" width="14.00390625" style="93" customWidth="1"/>
    <col min="7" max="9" width="9.28125" style="93" customWidth="1"/>
    <col min="10" max="10" width="23.7109375" style="93" customWidth="1"/>
    <col min="11" max="16384" width="10.28125" style="93" customWidth="1"/>
  </cols>
  <sheetData>
    <row r="1" spans="1:10" s="103" customFormat="1" ht="24">
      <c r="A1" s="359" t="s">
        <v>143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s="103" customFormat="1" ht="24">
      <c r="A2" s="106" t="s">
        <v>69</v>
      </c>
      <c r="B2" s="45"/>
      <c r="C2" s="60"/>
      <c r="D2" s="60"/>
      <c r="E2" s="61"/>
      <c r="F2" s="61"/>
      <c r="G2" s="61"/>
      <c r="H2" s="62"/>
      <c r="I2" s="45"/>
      <c r="J2" s="60"/>
    </row>
    <row r="3" spans="1:10" s="103" customFormat="1" ht="24">
      <c r="A3" s="106" t="s">
        <v>70</v>
      </c>
      <c r="B3" s="45"/>
      <c r="C3" s="60"/>
      <c r="D3" s="60"/>
      <c r="E3" s="61"/>
      <c r="F3" s="61"/>
      <c r="G3" s="61"/>
      <c r="H3" s="62"/>
      <c r="I3" s="45"/>
      <c r="J3" s="60"/>
    </row>
    <row r="4" spans="2:17" s="58" customFormat="1" ht="24">
      <c r="B4" s="59" t="s">
        <v>341</v>
      </c>
      <c r="C4" s="60"/>
      <c r="D4" s="60"/>
      <c r="E4" s="60"/>
      <c r="F4" s="61"/>
      <c r="G4" s="62"/>
      <c r="H4" s="63"/>
      <c r="I4" s="61"/>
      <c r="J4" s="63"/>
      <c r="L4" s="60"/>
      <c r="M4" s="61"/>
      <c r="N4" s="62"/>
      <c r="O4" s="63"/>
      <c r="P4" s="61"/>
      <c r="Q4" s="66"/>
    </row>
    <row r="5" spans="1:9" s="67" customFormat="1" ht="24">
      <c r="A5" s="67" t="s">
        <v>342</v>
      </c>
      <c r="B5" s="59"/>
      <c r="C5" s="60"/>
      <c r="E5" s="61"/>
      <c r="F5" s="61"/>
      <c r="G5" s="61"/>
      <c r="H5" s="62"/>
      <c r="I5" s="59"/>
    </row>
    <row r="6" spans="1:9" s="67" customFormat="1" ht="24">
      <c r="A6" s="58" t="s">
        <v>155</v>
      </c>
      <c r="B6" s="59"/>
      <c r="C6" s="60"/>
      <c r="E6" s="61"/>
      <c r="F6" s="61"/>
      <c r="G6" s="61"/>
      <c r="H6" s="62"/>
      <c r="I6" s="59"/>
    </row>
    <row r="7" spans="2:9" s="103" customFormat="1" ht="24">
      <c r="B7" s="106"/>
      <c r="C7" s="60"/>
      <c r="E7" s="61"/>
      <c r="F7" s="61"/>
      <c r="G7" s="61"/>
      <c r="H7" s="62"/>
      <c r="I7" s="106"/>
    </row>
    <row r="8" spans="2:9" s="103" customFormat="1" ht="24">
      <c r="B8" s="106" t="s">
        <v>72</v>
      </c>
      <c r="C8" s="60"/>
      <c r="E8" s="61"/>
      <c r="F8" s="61"/>
      <c r="G8" s="61"/>
      <c r="H8" s="62"/>
      <c r="I8" s="106"/>
    </row>
    <row r="9" spans="1:10" s="103" customFormat="1" ht="24">
      <c r="A9" s="107" t="s">
        <v>71</v>
      </c>
      <c r="B9" s="45"/>
      <c r="C9" s="60"/>
      <c r="D9" s="60"/>
      <c r="E9" s="61"/>
      <c r="F9" s="61"/>
      <c r="G9" s="61"/>
      <c r="H9" s="62"/>
      <c r="I9" s="45"/>
      <c r="J9" s="60"/>
    </row>
  </sheetData>
  <sheetProtection/>
  <mergeCells count="1">
    <mergeCell ref="A1:J1"/>
  </mergeCells>
  <printOptions horizontalCentered="1"/>
  <pageMargins left="0" right="0" top="0.2755905511811024" bottom="0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zoomScalePageLayoutView="0" workbookViewId="0" topLeftCell="A1">
      <selection activeCell="D20" sqref="D20"/>
    </sheetView>
  </sheetViews>
  <sheetFormatPr defaultColWidth="10.28125" defaultRowHeight="12.75"/>
  <cols>
    <col min="1" max="1" width="34.140625" style="109" customWidth="1"/>
    <col min="2" max="2" width="21.00390625" style="137" customWidth="1"/>
    <col min="3" max="3" width="19.7109375" style="137" bestFit="1" customWidth="1"/>
    <col min="4" max="4" width="20.28125" style="137" customWidth="1"/>
    <col min="5" max="5" width="20.421875" style="137" customWidth="1"/>
    <col min="6" max="6" width="19.57421875" style="137" bestFit="1" customWidth="1"/>
    <col min="7" max="7" width="19.8515625" style="137" customWidth="1"/>
    <col min="8" max="8" width="12.7109375" style="137" customWidth="1"/>
    <col min="9" max="9" width="13.00390625" style="137" customWidth="1"/>
    <col min="10" max="10" width="11.421875" style="137" customWidth="1"/>
    <col min="11" max="11" width="10.28125" style="109" customWidth="1"/>
    <col min="12" max="13" width="0" style="109" hidden="1" customWidth="1"/>
    <col min="14" max="16384" width="10.28125" style="109" customWidth="1"/>
  </cols>
  <sheetData>
    <row r="1" spans="1:12" ht="21.75">
      <c r="A1" s="360" t="s">
        <v>338</v>
      </c>
      <c r="B1" s="360"/>
      <c r="C1" s="360"/>
      <c r="D1" s="360"/>
      <c r="E1" s="360"/>
      <c r="F1" s="360"/>
      <c r="G1" s="360"/>
      <c r="H1" s="360"/>
      <c r="I1" s="360"/>
      <c r="J1" s="360"/>
      <c r="K1" s="108"/>
      <c r="L1" s="108"/>
    </row>
    <row r="2" spans="1:12" ht="21.75">
      <c r="A2" s="110" t="s">
        <v>133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111"/>
    </row>
    <row r="3" spans="1:12" ht="21.75">
      <c r="A3" s="112"/>
      <c r="B3" s="113"/>
      <c r="C3" s="113"/>
      <c r="D3" s="113"/>
      <c r="E3" s="113"/>
      <c r="F3" s="113"/>
      <c r="G3" s="113"/>
      <c r="H3" s="113"/>
      <c r="I3" s="113"/>
      <c r="J3" s="114" t="s">
        <v>46</v>
      </c>
      <c r="K3" s="115"/>
      <c r="L3" s="115"/>
    </row>
    <row r="4" spans="1:10" s="117" customFormat="1" ht="42" customHeight="1">
      <c r="A4" s="116" t="s">
        <v>52</v>
      </c>
      <c r="B4" s="361" t="s">
        <v>339</v>
      </c>
      <c r="C4" s="361"/>
      <c r="D4" s="361"/>
      <c r="E4" s="361" t="s">
        <v>340</v>
      </c>
      <c r="F4" s="361"/>
      <c r="G4" s="361"/>
      <c r="H4" s="362" t="s">
        <v>45</v>
      </c>
      <c r="I4" s="362"/>
      <c r="J4" s="362"/>
    </row>
    <row r="5" spans="1:10" s="117" customFormat="1" ht="43.5">
      <c r="A5" s="118"/>
      <c r="B5" s="118" t="s">
        <v>49</v>
      </c>
      <c r="C5" s="118" t="s">
        <v>50</v>
      </c>
      <c r="D5" s="118" t="s">
        <v>4</v>
      </c>
      <c r="E5" s="118" t="s">
        <v>49</v>
      </c>
      <c r="F5" s="118" t="s">
        <v>50</v>
      </c>
      <c r="G5" s="118" t="s">
        <v>4</v>
      </c>
      <c r="H5" s="119" t="s">
        <v>53</v>
      </c>
      <c r="I5" s="119" t="s">
        <v>54</v>
      </c>
      <c r="J5" s="120" t="s">
        <v>48</v>
      </c>
    </row>
    <row r="6" spans="1:10" ht="21.75">
      <c r="A6" s="121" t="s">
        <v>94</v>
      </c>
      <c r="B6" s="123">
        <v>1121656360.59</v>
      </c>
      <c r="C6" s="123">
        <v>0</v>
      </c>
      <c r="D6" s="124">
        <f aca="true" t="shared" si="0" ref="D6:D12">B6+C6</f>
        <v>1121656360.59</v>
      </c>
      <c r="E6" s="123">
        <v>1078409258.77</v>
      </c>
      <c r="F6" s="123">
        <v>0</v>
      </c>
      <c r="G6" s="124">
        <f aca="true" t="shared" si="1" ref="G6:G12">E6+F6</f>
        <v>1078409258.77</v>
      </c>
      <c r="H6" s="122">
        <f>(E6-B6)*100/E6</f>
        <v>-4.010268037695284</v>
      </c>
      <c r="I6" s="122">
        <v>0</v>
      </c>
      <c r="J6" s="122">
        <f>(G6-D6)*100/G6</f>
        <v>-4.010268037695284</v>
      </c>
    </row>
    <row r="7" spans="1:10" ht="21.75">
      <c r="A7" s="125" t="s">
        <v>95</v>
      </c>
      <c r="B7" s="127">
        <v>0</v>
      </c>
      <c r="C7" s="127">
        <v>0</v>
      </c>
      <c r="D7" s="128">
        <f t="shared" si="0"/>
        <v>0</v>
      </c>
      <c r="E7" s="127">
        <v>0</v>
      </c>
      <c r="F7" s="127">
        <v>0</v>
      </c>
      <c r="G7" s="128">
        <f t="shared" si="1"/>
        <v>0</v>
      </c>
      <c r="H7" s="126">
        <v>0</v>
      </c>
      <c r="I7" s="126">
        <v>0</v>
      </c>
      <c r="J7" s="126">
        <v>0</v>
      </c>
    </row>
    <row r="8" spans="1:10" ht="21.75">
      <c r="A8" s="125" t="s">
        <v>96</v>
      </c>
      <c r="B8" s="127">
        <v>8260</v>
      </c>
      <c r="C8" s="127">
        <v>0</v>
      </c>
      <c r="D8" s="128">
        <f t="shared" si="0"/>
        <v>8260</v>
      </c>
      <c r="E8" s="127">
        <v>0</v>
      </c>
      <c r="F8" s="127">
        <v>0</v>
      </c>
      <c r="G8" s="128">
        <f t="shared" si="1"/>
        <v>0</v>
      </c>
      <c r="H8" s="126">
        <v>-100</v>
      </c>
      <c r="I8" s="126">
        <v>0</v>
      </c>
      <c r="J8" s="126">
        <v>-100</v>
      </c>
    </row>
    <row r="9" spans="1:10" ht="21.75">
      <c r="A9" s="125" t="s">
        <v>106</v>
      </c>
      <c r="B9" s="127">
        <v>0</v>
      </c>
      <c r="C9" s="127">
        <v>0</v>
      </c>
      <c r="D9" s="128">
        <f t="shared" si="0"/>
        <v>0</v>
      </c>
      <c r="E9" s="127">
        <v>0</v>
      </c>
      <c r="F9" s="127">
        <v>0</v>
      </c>
      <c r="G9" s="128">
        <f t="shared" si="1"/>
        <v>0</v>
      </c>
      <c r="H9" s="126">
        <v>0</v>
      </c>
      <c r="I9" s="126">
        <v>0</v>
      </c>
      <c r="J9" s="126">
        <v>0</v>
      </c>
    </row>
    <row r="10" spans="1:10" ht="21.75">
      <c r="A10" s="125" t="s">
        <v>138</v>
      </c>
      <c r="B10" s="127"/>
      <c r="C10" s="127">
        <v>14075372.17</v>
      </c>
      <c r="D10" s="128">
        <f t="shared" si="0"/>
        <v>14075372.17</v>
      </c>
      <c r="E10" s="127"/>
      <c r="F10" s="127">
        <v>0</v>
      </c>
      <c r="G10" s="128">
        <f t="shared" si="1"/>
        <v>0</v>
      </c>
      <c r="H10" s="126">
        <v>0</v>
      </c>
      <c r="I10" s="126">
        <v>-100</v>
      </c>
      <c r="J10" s="126">
        <v>-100</v>
      </c>
    </row>
    <row r="11" spans="1:10" ht="21.75">
      <c r="A11" s="125" t="s">
        <v>99</v>
      </c>
      <c r="B11" s="127">
        <v>0</v>
      </c>
      <c r="C11" s="127">
        <v>0</v>
      </c>
      <c r="D11" s="128">
        <f t="shared" si="0"/>
        <v>0</v>
      </c>
      <c r="E11" s="127">
        <v>0</v>
      </c>
      <c r="F11" s="127">
        <v>0</v>
      </c>
      <c r="G11" s="128">
        <f t="shared" si="1"/>
        <v>0</v>
      </c>
      <c r="H11" s="126"/>
      <c r="I11" s="126"/>
      <c r="J11" s="126"/>
    </row>
    <row r="12" spans="1:10" ht="21.75">
      <c r="A12" s="125"/>
      <c r="B12" s="129"/>
      <c r="C12" s="129"/>
      <c r="D12" s="128">
        <f t="shared" si="0"/>
        <v>0</v>
      </c>
      <c r="E12" s="129"/>
      <c r="F12" s="129"/>
      <c r="G12" s="128">
        <f t="shared" si="1"/>
        <v>0</v>
      </c>
      <c r="H12" s="126"/>
      <c r="I12" s="126"/>
      <c r="J12" s="126"/>
    </row>
    <row r="13" spans="1:10" ht="21.75">
      <c r="A13" s="125"/>
      <c r="B13" s="129"/>
      <c r="C13" s="129"/>
      <c r="D13" s="129"/>
      <c r="E13" s="129"/>
      <c r="F13" s="129"/>
      <c r="G13" s="129"/>
      <c r="H13" s="126">
        <v>0</v>
      </c>
      <c r="I13" s="126">
        <v>0</v>
      </c>
      <c r="J13" s="126">
        <v>0</v>
      </c>
    </row>
    <row r="14" spans="1:10" ht="21.75">
      <c r="A14" s="125"/>
      <c r="B14" s="129"/>
      <c r="C14" s="129"/>
      <c r="D14" s="129"/>
      <c r="E14" s="129"/>
      <c r="F14" s="129"/>
      <c r="G14" s="129"/>
      <c r="H14" s="126">
        <v>0</v>
      </c>
      <c r="I14" s="126">
        <v>0</v>
      </c>
      <c r="J14" s="126">
        <v>0</v>
      </c>
    </row>
    <row r="15" spans="1:10" ht="21.75">
      <c r="A15" s="125"/>
      <c r="B15" s="129"/>
      <c r="C15" s="129"/>
      <c r="D15" s="129"/>
      <c r="E15" s="129"/>
      <c r="F15" s="129"/>
      <c r="G15" s="129"/>
      <c r="H15" s="126">
        <v>0</v>
      </c>
      <c r="I15" s="126">
        <v>0</v>
      </c>
      <c r="J15" s="126">
        <v>0</v>
      </c>
    </row>
    <row r="16" spans="1:10" ht="21.75">
      <c r="A16" s="130"/>
      <c r="B16" s="131"/>
      <c r="C16" s="131"/>
      <c r="D16" s="131"/>
      <c r="E16" s="131"/>
      <c r="F16" s="131"/>
      <c r="G16" s="131"/>
      <c r="H16" s="132">
        <v>0</v>
      </c>
      <c r="I16" s="132">
        <v>0</v>
      </c>
      <c r="J16" s="132">
        <v>0</v>
      </c>
    </row>
    <row r="17" spans="1:10" ht="22.5" thickBot="1">
      <c r="A17" s="133" t="s">
        <v>4</v>
      </c>
      <c r="B17" s="134">
        <f aca="true" t="shared" si="2" ref="B17:G17">SUM(B6:B11)</f>
        <v>1121664620.59</v>
      </c>
      <c r="C17" s="134">
        <f t="shared" si="2"/>
        <v>14075372.17</v>
      </c>
      <c r="D17" s="134">
        <f t="shared" si="2"/>
        <v>1135739992.76</v>
      </c>
      <c r="E17" s="135">
        <f t="shared" si="2"/>
        <v>1078409258.77</v>
      </c>
      <c r="F17" s="135">
        <f t="shared" si="2"/>
        <v>0</v>
      </c>
      <c r="G17" s="135">
        <f t="shared" si="2"/>
        <v>1078409258.77</v>
      </c>
      <c r="H17" s="136">
        <f>(E17-B17)*100/E17</f>
        <v>-4.011033980674058</v>
      </c>
      <c r="I17" s="136">
        <v>-100</v>
      </c>
      <c r="J17" s="136">
        <f>(G17-D17)*100/G17</f>
        <v>-5.316231618355137</v>
      </c>
    </row>
    <row r="18" ht="22.5" thickTop="1">
      <c r="A18" s="109" t="s">
        <v>68</v>
      </c>
    </row>
    <row r="19" spans="1:7" ht="21.75">
      <c r="A19" s="109" t="s">
        <v>51</v>
      </c>
      <c r="G19" s="138"/>
    </row>
    <row r="20" ht="21.75">
      <c r="G20" s="139"/>
    </row>
    <row r="21" ht="21.75">
      <c r="A21" s="140" t="s">
        <v>144</v>
      </c>
    </row>
    <row r="22" ht="21.75">
      <c r="A22" s="141" t="s">
        <v>55</v>
      </c>
    </row>
    <row r="23" ht="21.75">
      <c r="A23" s="141" t="s">
        <v>373</v>
      </c>
    </row>
    <row r="24" spans="1:2" ht="21.75">
      <c r="A24" s="141"/>
      <c r="B24" s="57" t="s">
        <v>145</v>
      </c>
    </row>
  </sheetData>
  <sheetProtection/>
  <mergeCells count="4">
    <mergeCell ref="A1:J1"/>
    <mergeCell ref="B4:D4"/>
    <mergeCell ref="E4:G4"/>
    <mergeCell ref="H4:J4"/>
  </mergeCells>
  <printOptions horizontalCentered="1"/>
  <pageMargins left="0.1968503937007874" right="0.1968503937007874" top="0.2755905511811024" bottom="0.15748031496062992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10" sqref="I10"/>
    </sheetView>
  </sheetViews>
  <sheetFormatPr defaultColWidth="10.28125" defaultRowHeight="12.75"/>
  <cols>
    <col min="1" max="1" width="10.28125" style="151" customWidth="1"/>
    <col min="2" max="2" width="4.8515625" style="151" customWidth="1"/>
    <col min="3" max="3" width="15.28125" style="151" customWidth="1"/>
    <col min="4" max="4" width="15.28125" style="151" bestFit="1" customWidth="1"/>
    <col min="5" max="5" width="15.8515625" style="151" bestFit="1" customWidth="1"/>
    <col min="6" max="6" width="23.28125" style="151" bestFit="1" customWidth="1"/>
    <col min="7" max="7" width="10.28125" style="151" customWidth="1"/>
    <col min="8" max="8" width="14.421875" style="151" hidden="1" customWidth="1"/>
    <col min="9" max="16384" width="10.28125" style="151" customWidth="1"/>
  </cols>
  <sheetData>
    <row r="1" spans="1:7" s="142" customFormat="1" ht="26.25" customHeight="1">
      <c r="A1" s="363" t="s">
        <v>85</v>
      </c>
      <c r="B1" s="363"/>
      <c r="C1" s="363"/>
      <c r="D1" s="363"/>
      <c r="E1" s="363"/>
      <c r="F1" s="363"/>
      <c r="G1" s="363"/>
    </row>
    <row r="2" spans="1:7" s="142" customFormat="1" ht="26.25" customHeight="1">
      <c r="A2" s="363" t="s">
        <v>86</v>
      </c>
      <c r="B2" s="363"/>
      <c r="C2" s="363"/>
      <c r="D2" s="363"/>
      <c r="E2" s="363"/>
      <c r="F2" s="363"/>
      <c r="G2" s="363"/>
    </row>
    <row r="3" spans="1:7" s="142" customFormat="1" ht="26.25" customHeight="1">
      <c r="A3" s="363" t="s">
        <v>334</v>
      </c>
      <c r="B3" s="363"/>
      <c r="C3" s="363"/>
      <c r="D3" s="363"/>
      <c r="E3" s="363"/>
      <c r="F3" s="363"/>
      <c r="G3" s="363"/>
    </row>
    <row r="4" spans="1:7" s="142" customFormat="1" ht="24">
      <c r="A4" s="143" t="s">
        <v>87</v>
      </c>
      <c r="B4" s="64"/>
      <c r="C4" s="64"/>
      <c r="D4" s="64"/>
      <c r="E4" s="143"/>
      <c r="F4" s="144"/>
      <c r="G4" s="145"/>
    </row>
    <row r="5" spans="1:7" s="142" customFormat="1" ht="24">
      <c r="A5" s="64"/>
      <c r="B5" s="64" t="s">
        <v>335</v>
      </c>
      <c r="C5" s="64"/>
      <c r="D5" s="64"/>
      <c r="E5" s="143"/>
      <c r="F5" s="144"/>
      <c r="G5" s="145"/>
    </row>
    <row r="6" spans="1:7" s="142" customFormat="1" ht="24">
      <c r="A6" s="64" t="s">
        <v>390</v>
      </c>
      <c r="B6" s="64"/>
      <c r="C6" s="64"/>
      <c r="D6" s="64"/>
      <c r="E6" s="143"/>
      <c r="F6" s="144"/>
      <c r="G6" s="145"/>
    </row>
    <row r="7" spans="1:7" s="142" customFormat="1" ht="24">
      <c r="A7" s="64" t="s">
        <v>391</v>
      </c>
      <c r="B7" s="64"/>
      <c r="C7" s="64"/>
      <c r="D7" s="64"/>
      <c r="E7" s="143"/>
      <c r="F7" s="144"/>
      <c r="G7" s="145"/>
    </row>
    <row r="8" spans="1:8" s="142" customFormat="1" ht="24">
      <c r="A8" s="64" t="s">
        <v>392</v>
      </c>
      <c r="B8" s="64"/>
      <c r="C8" s="64"/>
      <c r="D8" s="64"/>
      <c r="E8" s="143"/>
      <c r="F8" s="144"/>
      <c r="G8" s="145"/>
      <c r="H8" s="142">
        <f>0.0059-0.0067</f>
        <v>-0.0008000000000000004</v>
      </c>
    </row>
    <row r="9" spans="1:8" s="142" customFormat="1" ht="24">
      <c r="A9" s="64"/>
      <c r="B9" s="64" t="s">
        <v>393</v>
      </c>
      <c r="C9" s="64"/>
      <c r="D9" s="64"/>
      <c r="E9" s="143"/>
      <c r="F9" s="144"/>
      <c r="G9" s="145"/>
      <c r="H9" s="142">
        <f>H8*100/0.0067</f>
        <v>-11.940298507462693</v>
      </c>
    </row>
    <row r="10" spans="1:7" s="142" customFormat="1" ht="24">
      <c r="A10" s="64"/>
      <c r="B10" s="64"/>
      <c r="C10" s="64" t="s">
        <v>436</v>
      </c>
      <c r="D10" s="64"/>
      <c r="E10" s="143"/>
      <c r="F10" s="144"/>
      <c r="G10" s="145"/>
    </row>
    <row r="11" spans="1:7" s="142" customFormat="1" ht="24">
      <c r="A11" s="64" t="s">
        <v>119</v>
      </c>
      <c r="B11" s="64"/>
      <c r="C11" s="64"/>
      <c r="D11" s="64"/>
      <c r="E11" s="143"/>
      <c r="F11" s="144"/>
      <c r="G11" s="145"/>
    </row>
    <row r="12" spans="1:7" s="67" customFormat="1" ht="24">
      <c r="A12" s="67" t="s">
        <v>118</v>
      </c>
      <c r="B12" s="59"/>
      <c r="C12" s="60"/>
      <c r="E12" s="61"/>
      <c r="F12" s="61"/>
      <c r="G12" s="61"/>
    </row>
    <row r="13" spans="1:7" s="142" customFormat="1" ht="24">
      <c r="A13" s="64"/>
      <c r="B13" s="64"/>
      <c r="C13" s="64" t="s">
        <v>394</v>
      </c>
      <c r="D13" s="64"/>
      <c r="E13" s="143"/>
      <c r="F13" s="144"/>
      <c r="G13" s="145"/>
    </row>
    <row r="14" spans="1:7" s="142" customFormat="1" ht="24">
      <c r="A14" s="64" t="s">
        <v>395</v>
      </c>
      <c r="B14" s="64"/>
      <c r="C14" s="64"/>
      <c r="D14" s="64"/>
      <c r="E14" s="143"/>
      <c r="F14" s="144"/>
      <c r="G14" s="145"/>
    </row>
    <row r="15" spans="1:7" s="142" customFormat="1" ht="24">
      <c r="A15" s="64" t="s">
        <v>88</v>
      </c>
      <c r="B15" s="64"/>
      <c r="C15" s="64"/>
      <c r="D15" s="64"/>
      <c r="E15" s="143"/>
      <c r="F15" s="144"/>
      <c r="G15" s="145"/>
    </row>
    <row r="16" spans="1:7" s="142" customFormat="1" ht="24">
      <c r="A16" s="64"/>
      <c r="C16" s="146" t="s">
        <v>89</v>
      </c>
      <c r="D16" s="146" t="s">
        <v>90</v>
      </c>
      <c r="E16" s="146" t="s">
        <v>52</v>
      </c>
      <c r="F16" s="146" t="s">
        <v>91</v>
      </c>
      <c r="G16" s="144"/>
    </row>
    <row r="17" spans="1:7" s="142" customFormat="1" ht="24">
      <c r="A17" s="64"/>
      <c r="B17" s="64"/>
      <c r="C17" s="147" t="s">
        <v>336</v>
      </c>
      <c r="D17" s="164">
        <v>4089.95628</v>
      </c>
      <c r="E17" s="164">
        <v>1078.409258</v>
      </c>
      <c r="F17" s="165">
        <f>SUM(D17:E17)</f>
        <v>5168.365538</v>
      </c>
      <c r="G17" s="145"/>
    </row>
    <row r="18" spans="1:7" s="142" customFormat="1" ht="24">
      <c r="A18" s="64"/>
      <c r="B18" s="64"/>
      <c r="C18" s="148" t="s">
        <v>146</v>
      </c>
      <c r="D18" s="164">
        <v>1780.4788</v>
      </c>
      <c r="E18" s="164">
        <v>1135.739</v>
      </c>
      <c r="F18" s="165">
        <f>SUM(D18:E18)</f>
        <v>2916.2178000000004</v>
      </c>
      <c r="G18" s="145"/>
    </row>
    <row r="19" spans="1:7" s="142" customFormat="1" ht="24.75" thickBot="1">
      <c r="A19" s="64"/>
      <c r="B19" s="64"/>
      <c r="C19" s="149" t="s">
        <v>92</v>
      </c>
      <c r="D19" s="166">
        <f>D17-D18</f>
        <v>2309.4774799999996</v>
      </c>
      <c r="E19" s="166">
        <f>E17-E18</f>
        <v>-57.329742000000124</v>
      </c>
      <c r="F19" s="166">
        <f>F17-F18</f>
        <v>2252.1477379999997</v>
      </c>
      <c r="G19" s="145"/>
    </row>
    <row r="20" spans="1:7" s="142" customFormat="1" ht="24.75" thickTop="1">
      <c r="A20" s="64"/>
      <c r="B20" s="64"/>
      <c r="C20" s="64"/>
      <c r="D20" s="64"/>
      <c r="E20" s="143"/>
      <c r="F20" s="144"/>
      <c r="G20" s="145"/>
    </row>
    <row r="21" spans="1:7" s="142" customFormat="1" ht="24">
      <c r="A21" s="64"/>
      <c r="B21" s="64" t="s">
        <v>396</v>
      </c>
      <c r="C21" s="64"/>
      <c r="D21" s="64"/>
      <c r="E21" s="143"/>
      <c r="F21" s="144"/>
      <c r="G21" s="145"/>
    </row>
    <row r="22" spans="1:7" s="142" customFormat="1" ht="24">
      <c r="A22" s="64" t="s">
        <v>397</v>
      </c>
      <c r="B22" s="64"/>
      <c r="C22" s="64"/>
      <c r="D22" s="64"/>
      <c r="E22" s="143"/>
      <c r="F22" s="144"/>
      <c r="G22" s="145"/>
    </row>
    <row r="23" spans="1:7" s="142" customFormat="1" ht="24">
      <c r="A23" s="64"/>
      <c r="C23" s="64" t="s">
        <v>398</v>
      </c>
      <c r="D23" s="64"/>
      <c r="E23" s="143"/>
      <c r="F23" s="144"/>
      <c r="G23" s="145"/>
    </row>
    <row r="24" spans="1:7" s="142" customFormat="1" ht="24">
      <c r="A24" s="64"/>
      <c r="B24" s="64"/>
      <c r="C24" s="64" t="s">
        <v>399</v>
      </c>
      <c r="D24" s="64"/>
      <c r="E24" s="143"/>
      <c r="F24" s="144"/>
      <c r="G24" s="145"/>
    </row>
    <row r="25" spans="1:7" s="142" customFormat="1" ht="24">
      <c r="A25" s="64" t="s">
        <v>400</v>
      </c>
      <c r="B25" s="64"/>
      <c r="C25" s="64"/>
      <c r="D25" s="64"/>
      <c r="E25" s="143"/>
      <c r="F25" s="144"/>
      <c r="G25" s="145"/>
    </row>
    <row r="26" spans="1:7" s="142" customFormat="1" ht="24">
      <c r="A26" s="64" t="s">
        <v>402</v>
      </c>
      <c r="B26" s="64"/>
      <c r="C26" s="64"/>
      <c r="D26" s="64"/>
      <c r="E26" s="143"/>
      <c r="F26" s="144"/>
      <c r="G26" s="145"/>
    </row>
    <row r="27" spans="1:7" s="142" customFormat="1" ht="24">
      <c r="A27" s="64" t="s">
        <v>401</v>
      </c>
      <c r="B27" s="64"/>
      <c r="C27" s="64"/>
      <c r="D27" s="64"/>
      <c r="E27" s="143"/>
      <c r="F27" s="144"/>
      <c r="G27" s="145"/>
    </row>
    <row r="28" spans="1:7" s="142" customFormat="1" ht="24">
      <c r="A28" s="64"/>
      <c r="B28" s="64"/>
      <c r="C28" s="64"/>
      <c r="D28" s="64"/>
      <c r="E28" s="143"/>
      <c r="F28" s="144"/>
      <c r="G28" s="145"/>
    </row>
    <row r="29" spans="1:7" s="142" customFormat="1" ht="24">
      <c r="A29" s="64"/>
      <c r="B29" s="64"/>
      <c r="C29" s="64"/>
      <c r="D29" s="64"/>
      <c r="E29" s="143"/>
      <c r="F29" s="144"/>
      <c r="G29" s="145"/>
    </row>
    <row r="30" spans="1:7" s="142" customFormat="1" ht="24">
      <c r="A30" s="64"/>
      <c r="B30" s="64"/>
      <c r="C30" s="64"/>
      <c r="D30" s="64"/>
      <c r="E30" s="143"/>
      <c r="F30" s="144"/>
      <c r="G30" s="145"/>
    </row>
    <row r="31" spans="1:7" s="142" customFormat="1" ht="24">
      <c r="A31" s="64"/>
      <c r="B31" s="64"/>
      <c r="C31" s="64"/>
      <c r="D31" s="64"/>
      <c r="E31" s="143"/>
      <c r="F31" s="144"/>
      <c r="G31" s="145"/>
    </row>
    <row r="32" spans="1:7" s="142" customFormat="1" ht="24">
      <c r="A32" s="64"/>
      <c r="B32" s="64"/>
      <c r="C32" s="64"/>
      <c r="D32" s="64"/>
      <c r="E32" s="143"/>
      <c r="F32" s="144"/>
      <c r="G32" s="145"/>
    </row>
    <row r="33" ht="24">
      <c r="A33" s="150" t="s">
        <v>93</v>
      </c>
    </row>
    <row r="34" ht="24">
      <c r="B34" s="151" t="s">
        <v>337</v>
      </c>
    </row>
    <row r="35" ht="24">
      <c r="A35" s="151" t="s">
        <v>403</v>
      </c>
    </row>
    <row r="36" ht="24">
      <c r="A36" s="151" t="s">
        <v>147</v>
      </c>
    </row>
    <row r="37" ht="24">
      <c r="A37" s="151" t="s">
        <v>148</v>
      </c>
    </row>
    <row r="38" ht="24">
      <c r="A38" s="151" t="s">
        <v>149</v>
      </c>
    </row>
    <row r="39" ht="24">
      <c r="A39" s="151" t="s">
        <v>150</v>
      </c>
    </row>
    <row r="40" ht="24">
      <c r="A40" s="151" t="s">
        <v>151</v>
      </c>
    </row>
    <row r="41" ht="24">
      <c r="A41" s="151" t="s">
        <v>152</v>
      </c>
    </row>
  </sheetData>
  <sheetProtection/>
  <mergeCells count="3">
    <mergeCell ref="A1:G1"/>
    <mergeCell ref="A2:G2"/>
    <mergeCell ref="A3:G3"/>
  </mergeCells>
  <printOptions/>
  <pageMargins left="1" right="0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75" zoomScaleNormal="75" zoomScalePageLayoutView="0" workbookViewId="0" topLeftCell="A4">
      <selection activeCell="E5" sqref="E5:E15"/>
    </sheetView>
  </sheetViews>
  <sheetFormatPr defaultColWidth="9.00390625" defaultRowHeight="12.75"/>
  <cols>
    <col min="1" max="1" width="44.140625" style="1" customWidth="1"/>
    <col min="2" max="2" width="24.00390625" style="1" bestFit="1" customWidth="1"/>
    <col min="3" max="3" width="21.57421875" style="1" bestFit="1" customWidth="1"/>
    <col min="4" max="4" width="21.140625" style="1" bestFit="1" customWidth="1"/>
    <col min="5" max="5" width="22.28125" style="1" bestFit="1" customWidth="1"/>
    <col min="6" max="16384" width="9.00390625" style="1" customWidth="1"/>
  </cols>
  <sheetData>
    <row r="1" spans="1:5" ht="24">
      <c r="A1" s="333"/>
      <c r="B1" s="333"/>
      <c r="C1" s="333"/>
      <c r="D1" s="333"/>
      <c r="E1" s="333"/>
    </row>
    <row r="2" s="3" customFormat="1" ht="24">
      <c r="A2" s="2" t="s">
        <v>120</v>
      </c>
    </row>
    <row r="3" spans="1:5" ht="24">
      <c r="A3" s="4"/>
      <c r="B3" s="333"/>
      <c r="C3" s="333"/>
      <c r="D3" s="333"/>
      <c r="E3" s="3"/>
    </row>
    <row r="4" spans="1:5" ht="24">
      <c r="A4" s="4"/>
      <c r="E4" s="5" t="s">
        <v>40</v>
      </c>
    </row>
    <row r="5" spans="1:5" s="3" customFormat="1" ht="24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</row>
    <row r="6" spans="1:5" ht="24">
      <c r="A6" s="7" t="s">
        <v>8</v>
      </c>
      <c r="B6" s="8">
        <v>1292665382.1</v>
      </c>
      <c r="C6" s="8">
        <v>263028749.04</v>
      </c>
      <c r="D6" s="8">
        <v>74869080.3</v>
      </c>
      <c r="E6" s="275">
        <f>SUM(B6:D6)</f>
        <v>1630563211.4399998</v>
      </c>
    </row>
    <row r="7" spans="1:5" ht="24">
      <c r="A7" s="9" t="s">
        <v>5</v>
      </c>
      <c r="B7" s="10">
        <v>4596795.11</v>
      </c>
      <c r="C7" s="10">
        <v>113754579.93</v>
      </c>
      <c r="D7" s="11"/>
      <c r="E7" s="250">
        <f>SUM(B7:D7)</f>
        <v>118351375.04</v>
      </c>
    </row>
    <row r="8" spans="1:5" ht="24">
      <c r="A8" s="9" t="s">
        <v>9</v>
      </c>
      <c r="B8" s="10">
        <v>25664720.33</v>
      </c>
      <c r="C8" s="10">
        <v>104738086.33</v>
      </c>
      <c r="D8" s="11"/>
      <c r="E8" s="250">
        <f aca="true" t="shared" si="0" ref="E8:E14">SUM(B8:D8)</f>
        <v>130402806.66</v>
      </c>
    </row>
    <row r="9" spans="1:5" ht="24">
      <c r="A9" s="9" t="s">
        <v>10</v>
      </c>
      <c r="B9" s="10">
        <v>228572733.65</v>
      </c>
      <c r="C9" s="10">
        <v>2749080788.36</v>
      </c>
      <c r="D9" s="11">
        <v>10500</v>
      </c>
      <c r="E9" s="250">
        <f t="shared" si="0"/>
        <v>2977664022.01</v>
      </c>
    </row>
    <row r="10" spans="1:5" ht="24">
      <c r="A10" s="9" t="s">
        <v>6</v>
      </c>
      <c r="B10" s="10">
        <v>46589482.12</v>
      </c>
      <c r="C10" s="10">
        <v>226047684.26</v>
      </c>
      <c r="D10" s="10">
        <v>4034092.19</v>
      </c>
      <c r="E10" s="250">
        <f t="shared" si="0"/>
        <v>276671258.57</v>
      </c>
    </row>
    <row r="11" spans="1:5" ht="24">
      <c r="A11" s="12" t="s">
        <v>35</v>
      </c>
      <c r="B11" s="10">
        <v>12000000</v>
      </c>
      <c r="C11" s="11"/>
      <c r="D11" s="11"/>
      <c r="E11" s="250">
        <f t="shared" si="0"/>
        <v>12000000</v>
      </c>
    </row>
    <row r="12" spans="1:5" ht="24">
      <c r="A12" s="9" t="s">
        <v>36</v>
      </c>
      <c r="B12" s="10">
        <v>5500524.42</v>
      </c>
      <c r="C12" s="11"/>
      <c r="D12" s="11"/>
      <c r="E12" s="250">
        <f t="shared" si="0"/>
        <v>5500524.42</v>
      </c>
    </row>
    <row r="13" spans="1:5" ht="24">
      <c r="A13" s="13" t="s">
        <v>134</v>
      </c>
      <c r="B13" s="14">
        <v>20708614.36</v>
      </c>
      <c r="C13" s="152">
        <v>-18463237.46</v>
      </c>
      <c r="D13" s="152"/>
      <c r="E13" s="250">
        <f t="shared" si="0"/>
        <v>2245376.8999999985</v>
      </c>
    </row>
    <row r="14" spans="1:5" ht="24">
      <c r="A14" s="13" t="s">
        <v>135</v>
      </c>
      <c r="B14" s="99">
        <v>14843995.64</v>
      </c>
      <c r="C14" s="99">
        <v>122969.98000000001</v>
      </c>
      <c r="D14" s="99">
        <v>0</v>
      </c>
      <c r="E14" s="250">
        <f t="shared" si="0"/>
        <v>14966965.620000001</v>
      </c>
    </row>
    <row r="15" spans="1:5" s="3" customFormat="1" ht="24.75" thickBot="1">
      <c r="A15" s="15" t="s">
        <v>7</v>
      </c>
      <c r="B15" s="16">
        <f>SUM(B6:B14)</f>
        <v>1651142247.7299998</v>
      </c>
      <c r="C15" s="16">
        <f>SUM(C6:C14)</f>
        <v>3438309620.44</v>
      </c>
      <c r="D15" s="16">
        <f>SUM(D6:D14)</f>
        <v>78913672.49</v>
      </c>
      <c r="E15" s="16">
        <f>SUM(E6:E14)</f>
        <v>5168365540.659999</v>
      </c>
    </row>
    <row r="16" spans="2:5" ht="24.75" thickTop="1">
      <c r="B16" s="17"/>
      <c r="C16" s="17"/>
      <c r="D16" s="17"/>
      <c r="E16" s="17"/>
    </row>
    <row r="17" spans="1:5" ht="24">
      <c r="A17" s="3" t="s">
        <v>24</v>
      </c>
      <c r="B17" s="17"/>
      <c r="C17" s="17"/>
      <c r="D17" s="17"/>
      <c r="E17" s="17"/>
    </row>
    <row r="18" spans="1:5" ht="24">
      <c r="A18" s="1" t="s">
        <v>25</v>
      </c>
      <c r="B18" s="17"/>
      <c r="C18" s="17"/>
      <c r="D18" s="18"/>
      <c r="E18" s="19">
        <f>E15+E23</f>
        <v>393530246260.55994</v>
      </c>
    </row>
    <row r="19" spans="1:5" ht="24">
      <c r="A19" s="1" t="s">
        <v>121</v>
      </c>
      <c r="B19" s="20"/>
      <c r="C19" s="17"/>
      <c r="D19" s="18"/>
      <c r="E19" s="19"/>
    </row>
    <row r="20" spans="1:5" ht="24">
      <c r="A20" s="1" t="s">
        <v>26</v>
      </c>
      <c r="D20" s="21">
        <v>387746154773.32996</v>
      </c>
      <c r="E20" s="19"/>
    </row>
    <row r="21" spans="1:5" ht="24">
      <c r="A21" s="1" t="s">
        <v>27</v>
      </c>
      <c r="D21" s="18">
        <v>17554660.07</v>
      </c>
      <c r="E21" s="22"/>
    </row>
    <row r="22" spans="1:5" ht="24">
      <c r="A22" s="1" t="s">
        <v>37</v>
      </c>
      <c r="D22" s="18">
        <v>0</v>
      </c>
      <c r="E22" s="22"/>
    </row>
    <row r="23" spans="1:5" ht="24">
      <c r="A23" s="1" t="s">
        <v>28</v>
      </c>
      <c r="D23" s="23">
        <v>598171286.5</v>
      </c>
      <c r="E23" s="19">
        <f>SUM(D20:D23)</f>
        <v>388361880719.89996</v>
      </c>
    </row>
    <row r="24" spans="1:5" s="3" customFormat="1" ht="24.75" thickBot="1">
      <c r="A24" s="3" t="s">
        <v>29</v>
      </c>
      <c r="D24" s="19"/>
      <c r="E24" s="24">
        <f>E18-E23</f>
        <v>5168365540.659973</v>
      </c>
    </row>
    <row r="25" ht="24.75" thickTop="1"/>
    <row r="27" spans="2:5" ht="24">
      <c r="B27" s="18"/>
      <c r="C27" s="18"/>
      <c r="D27" s="18"/>
      <c r="E27" s="25"/>
    </row>
    <row r="28" ht="24">
      <c r="E28" s="25"/>
    </row>
  </sheetData>
  <sheetProtection/>
  <mergeCells count="2">
    <mergeCell ref="A1:E1"/>
    <mergeCell ref="B3:D3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="75" zoomScaleNormal="75" zoomScaleSheetLayoutView="10" zoomScalePageLayoutView="0" workbookViewId="0" topLeftCell="A109">
      <selection activeCell="A110" sqref="A110:IV120"/>
    </sheetView>
  </sheetViews>
  <sheetFormatPr defaultColWidth="21.28125" defaultRowHeight="12.75"/>
  <cols>
    <col min="1" max="1" width="21.28125" style="312" customWidth="1"/>
    <col min="2" max="2" width="19.00390625" style="260" customWidth="1"/>
    <col min="3" max="3" width="18.421875" style="260" customWidth="1"/>
    <col min="4" max="4" width="18.00390625" style="260" customWidth="1"/>
    <col min="5" max="5" width="21.28125" style="260" customWidth="1"/>
    <col min="6" max="6" width="18.28125" style="260" customWidth="1"/>
    <col min="7" max="7" width="16.7109375" style="260" customWidth="1"/>
    <col min="8" max="8" width="16.28125" style="260" customWidth="1"/>
    <col min="9" max="9" width="17.28125" style="260" customWidth="1"/>
    <col min="10" max="10" width="16.8515625" style="260" customWidth="1"/>
    <col min="11" max="11" width="19.00390625" style="260" customWidth="1"/>
    <col min="12" max="12" width="18.8515625" style="260" customWidth="1"/>
    <col min="13" max="13" width="19.140625" style="261" customWidth="1"/>
    <col min="14" max="14" width="19.57421875" style="261" customWidth="1"/>
    <col min="15" max="16384" width="21.28125" style="260" customWidth="1"/>
  </cols>
  <sheetData>
    <row r="1" spans="1:16" s="154" customFormat="1" ht="24">
      <c r="A1" s="26" t="s">
        <v>122</v>
      </c>
      <c r="G1" s="107"/>
      <c r="L1" s="107"/>
      <c r="M1" s="107"/>
      <c r="N1" s="155"/>
      <c r="O1" s="155"/>
      <c r="P1" s="155"/>
    </row>
    <row r="2" spans="1:14" s="1" customFormat="1" ht="21.75" customHeight="1">
      <c r="A2" s="53"/>
      <c r="G2" s="27"/>
      <c r="L2" s="3"/>
      <c r="M2" s="27"/>
      <c r="N2" s="29" t="s">
        <v>41</v>
      </c>
    </row>
    <row r="3" spans="1:14" s="228" customFormat="1" ht="21.75">
      <c r="A3" s="226"/>
      <c r="B3" s="334" t="s">
        <v>12</v>
      </c>
      <c r="C3" s="334"/>
      <c r="D3" s="334"/>
      <c r="E3" s="334"/>
      <c r="F3" s="334"/>
      <c r="G3" s="334"/>
      <c r="H3" s="334"/>
      <c r="I3" s="334"/>
      <c r="J3" s="334"/>
      <c r="K3" s="334"/>
      <c r="L3" s="334" t="s">
        <v>13</v>
      </c>
      <c r="M3" s="334"/>
      <c r="N3" s="227"/>
    </row>
    <row r="4" spans="1:14" s="228" customFormat="1" ht="21.75">
      <c r="A4" s="229" t="s">
        <v>11</v>
      </c>
      <c r="B4" s="229" t="s">
        <v>94</v>
      </c>
      <c r="C4" s="229" t="s">
        <v>100</v>
      </c>
      <c r="D4" s="229" t="s">
        <v>96</v>
      </c>
      <c r="E4" s="229" t="s">
        <v>97</v>
      </c>
      <c r="F4" s="229" t="s">
        <v>107</v>
      </c>
      <c r="G4" s="229" t="s">
        <v>108</v>
      </c>
      <c r="H4" s="229" t="s">
        <v>109</v>
      </c>
      <c r="I4" s="229" t="s">
        <v>110</v>
      </c>
      <c r="J4" s="229" t="s">
        <v>99</v>
      </c>
      <c r="K4" s="229" t="s">
        <v>4</v>
      </c>
      <c r="L4" s="229" t="s">
        <v>94</v>
      </c>
      <c r="M4" s="229" t="s">
        <v>4</v>
      </c>
      <c r="N4" s="229" t="s">
        <v>4</v>
      </c>
    </row>
    <row r="5" spans="1:14" s="228" customFormat="1" ht="21.75">
      <c r="A5" s="230"/>
      <c r="B5" s="230"/>
      <c r="C5" s="230" t="s">
        <v>351</v>
      </c>
      <c r="D5" s="230"/>
      <c r="E5" s="230" t="s">
        <v>98</v>
      </c>
      <c r="F5" s="230" t="s">
        <v>111</v>
      </c>
      <c r="G5" s="230" t="s">
        <v>112</v>
      </c>
      <c r="H5" s="230" t="s">
        <v>113</v>
      </c>
      <c r="I5" s="230" t="s">
        <v>114</v>
      </c>
      <c r="J5" s="230"/>
      <c r="K5" s="320"/>
      <c r="L5" s="230"/>
      <c r="M5" s="230"/>
      <c r="N5" s="230"/>
    </row>
    <row r="6" spans="1:14" s="309" customFormat="1" ht="21.75" customHeight="1">
      <c r="A6" s="254" t="s">
        <v>14</v>
      </c>
      <c r="B6" s="254"/>
      <c r="C6" s="254"/>
      <c r="D6" s="254"/>
      <c r="E6" s="254"/>
      <c r="F6" s="254"/>
      <c r="G6" s="254"/>
      <c r="H6" s="254"/>
      <c r="I6" s="254"/>
      <c r="J6" s="254"/>
      <c r="K6" s="313"/>
      <c r="L6" s="254"/>
      <c r="M6" s="254"/>
      <c r="N6" s="254"/>
    </row>
    <row r="7" spans="1:14" ht="24">
      <c r="A7" s="314">
        <v>300600003</v>
      </c>
      <c r="B7" s="30">
        <v>6473464.369999999</v>
      </c>
      <c r="C7" s="30">
        <v>1696794</v>
      </c>
      <c r="D7" s="30">
        <v>1355325.7</v>
      </c>
      <c r="E7" s="30">
        <v>5471472.39</v>
      </c>
      <c r="F7" s="30">
        <v>701634.6299999998</v>
      </c>
      <c r="G7" s="240"/>
      <c r="H7" s="240"/>
      <c r="I7" s="240"/>
      <c r="J7" s="240">
        <v>0</v>
      </c>
      <c r="K7" s="30">
        <f>SUM(B7:J7)</f>
        <v>15698691.089999996</v>
      </c>
      <c r="L7" s="30">
        <v>12893305.055803187</v>
      </c>
      <c r="M7" s="30">
        <f>L7</f>
        <v>12893305.055803187</v>
      </c>
      <c r="N7" s="239">
        <f>K7+L7</f>
        <v>28591996.145803183</v>
      </c>
    </row>
    <row r="8" spans="1:14" ht="24">
      <c r="A8" s="314">
        <v>300600004</v>
      </c>
      <c r="B8" s="30">
        <v>6703413.630000001</v>
      </c>
      <c r="C8" s="30">
        <v>134585</v>
      </c>
      <c r="D8" s="30">
        <v>3287028.6</v>
      </c>
      <c r="E8" s="30">
        <v>8233522.16</v>
      </c>
      <c r="F8" s="30">
        <v>683381.9799999997</v>
      </c>
      <c r="G8" s="240"/>
      <c r="H8" s="240"/>
      <c r="I8" s="240"/>
      <c r="J8" s="240">
        <v>-5.4569682106375694E-11</v>
      </c>
      <c r="K8" s="30">
        <f aca="true" t="shared" si="0" ref="K8:K39">SUM(B8:J8)</f>
        <v>19041931.37</v>
      </c>
      <c r="L8" s="30">
        <v>17191073.407737583</v>
      </c>
      <c r="M8" s="30">
        <f>L8</f>
        <v>17191073.407737583</v>
      </c>
      <c r="N8" s="239">
        <f>K8+L8</f>
        <v>36233004.77773759</v>
      </c>
    </row>
    <row r="9" spans="1:14" ht="24">
      <c r="A9" s="314">
        <v>300600005</v>
      </c>
      <c r="B9" s="30">
        <v>11334901.45</v>
      </c>
      <c r="C9" s="30">
        <v>46900</v>
      </c>
      <c r="D9" s="30">
        <v>1110461</v>
      </c>
      <c r="E9" s="30">
        <v>86259821.27</v>
      </c>
      <c r="F9" s="30">
        <v>1239962.8000000005</v>
      </c>
      <c r="G9" s="240"/>
      <c r="H9" s="240"/>
      <c r="I9" s="240"/>
      <c r="J9" s="240">
        <v>-2.8085196390748024E-09</v>
      </c>
      <c r="K9" s="30">
        <f t="shared" si="0"/>
        <v>99992046.52</v>
      </c>
      <c r="L9" s="30">
        <v>20166451.49753832</v>
      </c>
      <c r="M9" s="30">
        <f aca="true" t="shared" si="1" ref="M9:M72">L9</f>
        <v>20166451.49753832</v>
      </c>
      <c r="N9" s="239">
        <f aca="true" t="shared" si="2" ref="N9:N72">K9+L9</f>
        <v>120158498.01753831</v>
      </c>
    </row>
    <row r="10" spans="1:14" ht="24">
      <c r="A10" s="314">
        <v>300600009</v>
      </c>
      <c r="B10" s="30">
        <v>22052523.870000005</v>
      </c>
      <c r="C10" s="30">
        <v>580745</v>
      </c>
      <c r="D10" s="30">
        <v>29433631.449999996</v>
      </c>
      <c r="E10" s="30">
        <v>46717169.68000001</v>
      </c>
      <c r="F10" s="30">
        <v>33052020.87</v>
      </c>
      <c r="G10" s="30">
        <v>12000000</v>
      </c>
      <c r="H10" s="30">
        <v>492851.62</v>
      </c>
      <c r="I10" s="240"/>
      <c r="J10" s="240">
        <v>1.1641532182693481E-09</v>
      </c>
      <c r="K10" s="30">
        <f t="shared" si="0"/>
        <v>144328942.49</v>
      </c>
      <c r="L10" s="30">
        <v>41655293.2572103</v>
      </c>
      <c r="M10" s="30">
        <f t="shared" si="1"/>
        <v>41655293.2572103</v>
      </c>
      <c r="N10" s="239">
        <f t="shared" si="2"/>
        <v>185984235.74721032</v>
      </c>
    </row>
    <row r="11" spans="1:14" ht="24">
      <c r="A11" s="314">
        <v>300600010</v>
      </c>
      <c r="B11" s="30">
        <v>2525582.23</v>
      </c>
      <c r="C11" s="30">
        <v>368825</v>
      </c>
      <c r="D11" s="30">
        <v>679862.31</v>
      </c>
      <c r="E11" s="30">
        <v>11997940.92</v>
      </c>
      <c r="F11" s="30">
        <v>502918.91000000003</v>
      </c>
      <c r="G11" s="240"/>
      <c r="H11" s="240"/>
      <c r="I11" s="240"/>
      <c r="J11" s="240">
        <v>1.6643753042444587E-10</v>
      </c>
      <c r="K11" s="30">
        <f t="shared" si="0"/>
        <v>16075129.370000001</v>
      </c>
      <c r="L11" s="30">
        <v>10083225.74876916</v>
      </c>
      <c r="M11" s="30">
        <f t="shared" si="1"/>
        <v>10083225.74876916</v>
      </c>
      <c r="N11" s="239">
        <f t="shared" si="2"/>
        <v>26158355.11876916</v>
      </c>
    </row>
    <row r="12" spans="1:14" ht="24">
      <c r="A12" s="314">
        <v>300600016</v>
      </c>
      <c r="B12" s="30">
        <v>4788062.71</v>
      </c>
      <c r="C12" s="30">
        <v>999442</v>
      </c>
      <c r="D12" s="30">
        <v>1717890</v>
      </c>
      <c r="E12" s="30">
        <v>1219379.46</v>
      </c>
      <c r="F12" s="30">
        <v>1724627.24</v>
      </c>
      <c r="G12" s="240"/>
      <c r="H12" s="240"/>
      <c r="I12" s="240"/>
      <c r="J12" s="240">
        <v>0</v>
      </c>
      <c r="K12" s="30">
        <f t="shared" si="0"/>
        <v>10449401.41</v>
      </c>
      <c r="L12" s="30">
        <v>11405616.010902822</v>
      </c>
      <c r="M12" s="30">
        <f t="shared" si="1"/>
        <v>11405616.010902822</v>
      </c>
      <c r="N12" s="239">
        <f t="shared" si="2"/>
        <v>21855017.420902822</v>
      </c>
    </row>
    <row r="13" spans="1:14" ht="24">
      <c r="A13" s="314">
        <v>300600017</v>
      </c>
      <c r="B13" s="30">
        <v>3561607.36</v>
      </c>
      <c r="C13" s="30">
        <v>59380</v>
      </c>
      <c r="D13" s="30">
        <v>756720</v>
      </c>
      <c r="E13" s="30">
        <v>1616480.2</v>
      </c>
      <c r="F13" s="30">
        <v>7388261.77</v>
      </c>
      <c r="G13" s="240"/>
      <c r="H13" s="30">
        <v>5440.2</v>
      </c>
      <c r="I13" s="240"/>
      <c r="J13" s="240">
        <v>101618.11</v>
      </c>
      <c r="K13" s="30">
        <f t="shared" si="0"/>
        <v>13489507.639999997</v>
      </c>
      <c r="L13" s="30">
        <v>11240317.228136113</v>
      </c>
      <c r="M13" s="30">
        <f t="shared" si="1"/>
        <v>11240317.228136113</v>
      </c>
      <c r="N13" s="239">
        <f t="shared" si="2"/>
        <v>24729824.868136108</v>
      </c>
    </row>
    <row r="14" spans="1:14" ht="24">
      <c r="A14" s="314">
        <v>300600020</v>
      </c>
      <c r="B14" s="30">
        <v>4038673.16</v>
      </c>
      <c r="C14" s="30">
        <v>64578</v>
      </c>
      <c r="D14" s="30">
        <v>443070</v>
      </c>
      <c r="E14" s="30">
        <v>1162151.8000000003</v>
      </c>
      <c r="F14" s="30">
        <v>848792.37</v>
      </c>
      <c r="G14" s="240"/>
      <c r="H14" s="30">
        <v>50292</v>
      </c>
      <c r="I14" s="240"/>
      <c r="J14" s="240">
        <v>0</v>
      </c>
      <c r="K14" s="30">
        <f t="shared" si="0"/>
        <v>6607557.330000001</v>
      </c>
      <c r="L14" s="30">
        <v>10248524.531535868</v>
      </c>
      <c r="M14" s="30">
        <f t="shared" si="1"/>
        <v>10248524.531535868</v>
      </c>
      <c r="N14" s="239">
        <f t="shared" si="2"/>
        <v>16856081.86153587</v>
      </c>
    </row>
    <row r="15" spans="1:14" ht="24">
      <c r="A15" s="314">
        <v>300600021</v>
      </c>
      <c r="B15" s="30">
        <v>3346336.2</v>
      </c>
      <c r="C15" s="30">
        <v>2600</v>
      </c>
      <c r="D15" s="30">
        <v>545648</v>
      </c>
      <c r="E15" s="30">
        <v>3162722.43</v>
      </c>
      <c r="F15" s="30">
        <v>1879959.3099999998</v>
      </c>
      <c r="G15" s="240"/>
      <c r="H15" s="240"/>
      <c r="I15" s="240"/>
      <c r="J15" s="240">
        <v>3.092281986027956E-11</v>
      </c>
      <c r="K15" s="30">
        <f t="shared" si="0"/>
        <v>8937265.940000001</v>
      </c>
      <c r="L15" s="30">
        <v>9091433.052168915</v>
      </c>
      <c r="M15" s="30">
        <f t="shared" si="1"/>
        <v>9091433.052168915</v>
      </c>
      <c r="N15" s="239">
        <f t="shared" si="2"/>
        <v>18028698.99216892</v>
      </c>
    </row>
    <row r="16" spans="1:14" ht="24">
      <c r="A16" s="314">
        <v>300600022</v>
      </c>
      <c r="B16" s="30">
        <v>2547582.77</v>
      </c>
      <c r="C16" s="30">
        <v>34860</v>
      </c>
      <c r="D16" s="30">
        <v>992740</v>
      </c>
      <c r="E16" s="30">
        <v>1539542.5699999996</v>
      </c>
      <c r="F16" s="30">
        <v>1756113.5999999999</v>
      </c>
      <c r="G16" s="240"/>
      <c r="H16" s="30">
        <v>239760</v>
      </c>
      <c r="I16" s="240"/>
      <c r="J16" s="240">
        <v>2.9103830456733704E-11</v>
      </c>
      <c r="K16" s="30">
        <f t="shared" si="0"/>
        <v>7110598.9399999995</v>
      </c>
      <c r="L16" s="30">
        <v>8099640.355568669</v>
      </c>
      <c r="M16" s="30">
        <f t="shared" si="1"/>
        <v>8099640.355568669</v>
      </c>
      <c r="N16" s="239">
        <f t="shared" si="2"/>
        <v>15210239.295568667</v>
      </c>
    </row>
    <row r="17" spans="1:14" ht="24">
      <c r="A17" s="314">
        <v>300600026</v>
      </c>
      <c r="B17" s="30">
        <v>2269141.59</v>
      </c>
      <c r="C17" s="30">
        <v>72687.11</v>
      </c>
      <c r="D17" s="30">
        <v>889562</v>
      </c>
      <c r="E17" s="30">
        <v>2708872.42</v>
      </c>
      <c r="F17" s="30">
        <v>834430.67</v>
      </c>
      <c r="G17" s="240"/>
      <c r="H17" s="240"/>
      <c r="I17" s="30">
        <v>20161.68</v>
      </c>
      <c r="J17" s="240">
        <v>0</v>
      </c>
      <c r="K17" s="30">
        <f t="shared" si="0"/>
        <v>6794855.469999999</v>
      </c>
      <c r="L17" s="30">
        <v>8926134.269402208</v>
      </c>
      <c r="M17" s="30">
        <f t="shared" si="1"/>
        <v>8926134.269402208</v>
      </c>
      <c r="N17" s="239">
        <f t="shared" si="2"/>
        <v>15720989.739402207</v>
      </c>
    </row>
    <row r="18" spans="1:14" ht="24">
      <c r="A18" s="314">
        <v>300600030</v>
      </c>
      <c r="B18" s="30">
        <v>799703.5</v>
      </c>
      <c r="C18" s="30">
        <v>23956</v>
      </c>
      <c r="D18" s="30">
        <v>275942.6</v>
      </c>
      <c r="E18" s="30">
        <v>662273.63</v>
      </c>
      <c r="F18" s="30">
        <v>546919.2999999998</v>
      </c>
      <c r="G18" s="240"/>
      <c r="H18" s="240"/>
      <c r="I18" s="240"/>
      <c r="J18" s="240">
        <v>-1.2278178473934531E-11</v>
      </c>
      <c r="K18" s="30">
        <f t="shared" si="0"/>
        <v>2308795.03</v>
      </c>
      <c r="L18" s="30">
        <v>4297768.351934396</v>
      </c>
      <c r="M18" s="30">
        <f t="shared" si="1"/>
        <v>4297768.351934396</v>
      </c>
      <c r="N18" s="239">
        <f t="shared" si="2"/>
        <v>6606563.381934395</v>
      </c>
    </row>
    <row r="19" spans="1:14" ht="24">
      <c r="A19" s="314">
        <v>300600031</v>
      </c>
      <c r="B19" s="30">
        <v>1249094</v>
      </c>
      <c r="C19" s="30">
        <v>6560</v>
      </c>
      <c r="D19" s="30">
        <v>456418</v>
      </c>
      <c r="E19" s="30">
        <v>600574.94</v>
      </c>
      <c r="F19" s="30">
        <v>680654.8899999999</v>
      </c>
      <c r="G19" s="240"/>
      <c r="H19" s="240"/>
      <c r="I19" s="30">
        <v>1</v>
      </c>
      <c r="J19" s="240">
        <v>2.3646862246096134E-11</v>
      </c>
      <c r="K19" s="30">
        <f t="shared" si="0"/>
        <v>2993302.83</v>
      </c>
      <c r="L19" s="30">
        <v>4297768.351934396</v>
      </c>
      <c r="M19" s="30">
        <f t="shared" si="1"/>
        <v>4297768.351934396</v>
      </c>
      <c r="N19" s="239">
        <f t="shared" si="2"/>
        <v>7291071.181934396</v>
      </c>
    </row>
    <row r="20" spans="1:14" ht="24">
      <c r="A20" s="314">
        <v>300600032</v>
      </c>
      <c r="B20" s="30">
        <v>2270435.8</v>
      </c>
      <c r="C20" s="30">
        <v>26610</v>
      </c>
      <c r="D20" s="30">
        <v>493708.16</v>
      </c>
      <c r="E20" s="30">
        <v>871830.86</v>
      </c>
      <c r="F20" s="30">
        <v>696741.9500000002</v>
      </c>
      <c r="G20" s="240"/>
      <c r="H20" s="240"/>
      <c r="I20" s="240"/>
      <c r="J20" s="240">
        <v>0</v>
      </c>
      <c r="K20" s="30">
        <f t="shared" si="0"/>
        <v>4359326.77</v>
      </c>
      <c r="L20" s="30">
        <v>5950756.179601472</v>
      </c>
      <c r="M20" s="30">
        <f t="shared" si="1"/>
        <v>5950756.179601472</v>
      </c>
      <c r="N20" s="239">
        <f t="shared" si="2"/>
        <v>10310082.949601471</v>
      </c>
    </row>
    <row r="21" spans="1:14" ht="24">
      <c r="A21" s="314">
        <v>300600035</v>
      </c>
      <c r="B21" s="30">
        <v>2971012</v>
      </c>
      <c r="C21" s="30">
        <v>8350</v>
      </c>
      <c r="D21" s="30">
        <v>541232</v>
      </c>
      <c r="E21" s="30">
        <v>6010290.41</v>
      </c>
      <c r="F21" s="30">
        <v>1073473.99</v>
      </c>
      <c r="G21" s="240"/>
      <c r="H21" s="30">
        <v>47821.25</v>
      </c>
      <c r="I21" s="240"/>
      <c r="J21" s="240">
        <v>0</v>
      </c>
      <c r="K21" s="30">
        <f t="shared" si="0"/>
        <v>10652179.65</v>
      </c>
      <c r="L21" s="30">
        <v>7273146.441735132</v>
      </c>
      <c r="M21" s="30">
        <f t="shared" si="1"/>
        <v>7273146.441735132</v>
      </c>
      <c r="N21" s="239">
        <f t="shared" si="2"/>
        <v>17925326.091735132</v>
      </c>
    </row>
    <row r="22" spans="1:14" ht="24">
      <c r="A22" s="314">
        <v>300600036</v>
      </c>
      <c r="B22" s="30">
        <v>2110676.17</v>
      </c>
      <c r="C22" s="30">
        <v>50510</v>
      </c>
      <c r="D22" s="30">
        <v>468995</v>
      </c>
      <c r="E22" s="30">
        <v>2038978.6700000004</v>
      </c>
      <c r="F22" s="30">
        <v>761104.1100000001</v>
      </c>
      <c r="G22" s="240"/>
      <c r="H22" s="240"/>
      <c r="I22" s="240"/>
      <c r="J22" s="240">
        <v>0</v>
      </c>
      <c r="K22" s="30">
        <f t="shared" si="0"/>
        <v>5430263.95</v>
      </c>
      <c r="L22" s="30">
        <v>6611951.310668302</v>
      </c>
      <c r="M22" s="30">
        <f t="shared" si="1"/>
        <v>6611951.310668302</v>
      </c>
      <c r="N22" s="239">
        <f t="shared" si="2"/>
        <v>12042215.260668302</v>
      </c>
    </row>
    <row r="23" spans="1:14" ht="24">
      <c r="A23" s="314">
        <v>300600037</v>
      </c>
      <c r="B23" s="30">
        <v>4685867</v>
      </c>
      <c r="C23" s="30">
        <v>1142978</v>
      </c>
      <c r="D23" s="30">
        <v>1061119</v>
      </c>
      <c r="E23" s="30">
        <v>2072727.66</v>
      </c>
      <c r="F23" s="30">
        <v>2882326.4499999997</v>
      </c>
      <c r="G23" s="240"/>
      <c r="H23" s="240"/>
      <c r="I23" s="240"/>
      <c r="J23" s="240">
        <v>0</v>
      </c>
      <c r="K23" s="30">
        <f t="shared" si="0"/>
        <v>11845018.11</v>
      </c>
      <c r="L23" s="30">
        <v>11405616.010902822</v>
      </c>
      <c r="M23" s="30">
        <f t="shared" si="1"/>
        <v>11405616.010902822</v>
      </c>
      <c r="N23" s="239">
        <f t="shared" si="2"/>
        <v>23250634.12090282</v>
      </c>
    </row>
    <row r="24" spans="1:14" ht="24">
      <c r="A24" s="314">
        <v>300600038</v>
      </c>
      <c r="B24" s="30">
        <v>3615473.8200000003</v>
      </c>
      <c r="C24" s="30">
        <v>166888</v>
      </c>
      <c r="D24" s="30">
        <v>490312</v>
      </c>
      <c r="E24" s="30">
        <v>6553797.039999999</v>
      </c>
      <c r="F24" s="30">
        <v>1215830.14</v>
      </c>
      <c r="G24" s="240"/>
      <c r="H24" s="30">
        <v>16830</v>
      </c>
      <c r="I24" s="30">
        <v>3</v>
      </c>
      <c r="J24" s="240">
        <v>706683.12</v>
      </c>
      <c r="K24" s="30">
        <f t="shared" si="0"/>
        <v>12765817.12</v>
      </c>
      <c r="L24" s="30">
        <v>7107847.658968424</v>
      </c>
      <c r="M24" s="30">
        <f t="shared" si="1"/>
        <v>7107847.658968424</v>
      </c>
      <c r="N24" s="239">
        <f t="shared" si="2"/>
        <v>19873664.778968424</v>
      </c>
    </row>
    <row r="25" spans="1:14" ht="24">
      <c r="A25" s="314">
        <v>300600039</v>
      </c>
      <c r="B25" s="30">
        <v>6660841.220000001</v>
      </c>
      <c r="C25" s="30">
        <v>113434</v>
      </c>
      <c r="D25" s="30">
        <v>421785</v>
      </c>
      <c r="E25" s="30">
        <v>5682076.97</v>
      </c>
      <c r="F25" s="30">
        <v>1543455.8700000003</v>
      </c>
      <c r="G25" s="240"/>
      <c r="H25" s="30">
        <v>602284.73</v>
      </c>
      <c r="I25" s="30">
        <v>77992.00000000001</v>
      </c>
      <c r="J25" s="240">
        <v>2.546585164964199E-10</v>
      </c>
      <c r="K25" s="30">
        <f t="shared" si="0"/>
        <v>15101869.790000003</v>
      </c>
      <c r="L25" s="30">
        <v>17025774.624970876</v>
      </c>
      <c r="M25" s="30">
        <f t="shared" si="1"/>
        <v>17025774.624970876</v>
      </c>
      <c r="N25" s="239">
        <f t="shared" si="2"/>
        <v>32127644.41497088</v>
      </c>
    </row>
    <row r="26" spans="1:14" ht="24">
      <c r="A26" s="314">
        <v>300600040</v>
      </c>
      <c r="B26" s="30">
        <v>2674931.35</v>
      </c>
      <c r="C26" s="30">
        <v>47144</v>
      </c>
      <c r="D26" s="30">
        <v>1031971</v>
      </c>
      <c r="E26" s="30">
        <v>2212929.37</v>
      </c>
      <c r="F26" s="30">
        <v>2003843.8500000008</v>
      </c>
      <c r="G26" s="240"/>
      <c r="H26" s="30">
        <v>324138.37</v>
      </c>
      <c r="I26" s="240"/>
      <c r="J26" s="240">
        <v>260018</v>
      </c>
      <c r="K26" s="30">
        <f t="shared" si="0"/>
        <v>8554975.940000001</v>
      </c>
      <c r="L26" s="30">
        <v>9422030.61770233</v>
      </c>
      <c r="M26" s="30">
        <f t="shared" si="1"/>
        <v>9422030.61770233</v>
      </c>
      <c r="N26" s="239">
        <f t="shared" si="2"/>
        <v>17977006.557702333</v>
      </c>
    </row>
    <row r="27" spans="1:14" ht="24">
      <c r="A27" s="314">
        <v>300600044</v>
      </c>
      <c r="B27" s="30">
        <v>3349997.5</v>
      </c>
      <c r="C27" s="30">
        <v>42842</v>
      </c>
      <c r="D27" s="30">
        <v>611520</v>
      </c>
      <c r="E27" s="30">
        <v>5011755.470000001</v>
      </c>
      <c r="F27" s="30">
        <v>1283929.8900000001</v>
      </c>
      <c r="G27" s="240"/>
      <c r="H27" s="30">
        <v>84000</v>
      </c>
      <c r="I27" s="30">
        <v>4</v>
      </c>
      <c r="J27" s="240">
        <v>0</v>
      </c>
      <c r="K27" s="30">
        <f t="shared" si="0"/>
        <v>10384048.860000001</v>
      </c>
      <c r="L27" s="30">
        <v>8926134.269402208</v>
      </c>
      <c r="M27" s="30">
        <f t="shared" si="1"/>
        <v>8926134.269402208</v>
      </c>
      <c r="N27" s="239">
        <f t="shared" si="2"/>
        <v>19310183.12940221</v>
      </c>
    </row>
    <row r="28" spans="1:14" ht="24">
      <c r="A28" s="314">
        <v>300600047</v>
      </c>
      <c r="B28" s="30">
        <v>3556629</v>
      </c>
      <c r="C28" s="30">
        <v>132000</v>
      </c>
      <c r="D28" s="30">
        <v>861177</v>
      </c>
      <c r="E28" s="30">
        <v>1069735.1400000001</v>
      </c>
      <c r="F28" s="30">
        <v>1026437.8899999999</v>
      </c>
      <c r="G28" s="240"/>
      <c r="H28" s="30">
        <v>194338.8</v>
      </c>
      <c r="I28" s="30">
        <v>2</v>
      </c>
      <c r="J28" s="240">
        <v>0</v>
      </c>
      <c r="K28" s="30">
        <f t="shared" si="0"/>
        <v>6840319.83</v>
      </c>
      <c r="L28" s="30">
        <v>7934341.572801962</v>
      </c>
      <c r="M28" s="30">
        <f t="shared" si="1"/>
        <v>7934341.572801962</v>
      </c>
      <c r="N28" s="239">
        <f t="shared" si="2"/>
        <v>14774661.40280196</v>
      </c>
    </row>
    <row r="29" spans="1:14" ht="24">
      <c r="A29" s="314">
        <v>300600050</v>
      </c>
      <c r="B29" s="30">
        <v>2789062.5</v>
      </c>
      <c r="C29" s="30">
        <v>80700</v>
      </c>
      <c r="D29" s="30">
        <v>793460</v>
      </c>
      <c r="E29" s="30">
        <v>8461313.14</v>
      </c>
      <c r="F29" s="30">
        <v>1462384.4100000001</v>
      </c>
      <c r="G29" s="240"/>
      <c r="H29" s="240"/>
      <c r="I29" s="30">
        <v>163681</v>
      </c>
      <c r="J29" s="240">
        <v>2.1827872842550278E-11</v>
      </c>
      <c r="K29" s="30">
        <f t="shared" si="0"/>
        <v>13750601.05</v>
      </c>
      <c r="L29" s="30">
        <v>8760835.486635499</v>
      </c>
      <c r="M29" s="30">
        <f t="shared" si="1"/>
        <v>8760835.486635499</v>
      </c>
      <c r="N29" s="239">
        <f t="shared" si="2"/>
        <v>22511436.5366355</v>
      </c>
    </row>
    <row r="30" spans="1:14" ht="24">
      <c r="A30" s="314">
        <v>300600053</v>
      </c>
      <c r="B30" s="30">
        <v>6541837.74</v>
      </c>
      <c r="C30" s="30">
        <v>105000</v>
      </c>
      <c r="D30" s="30">
        <v>537909</v>
      </c>
      <c r="E30" s="30">
        <v>2030072.5799999996</v>
      </c>
      <c r="F30" s="30">
        <v>1197747.35</v>
      </c>
      <c r="G30" s="240"/>
      <c r="H30" s="240"/>
      <c r="I30" s="30">
        <v>7</v>
      </c>
      <c r="J30" s="240">
        <v>1.0913936421275139E-11</v>
      </c>
      <c r="K30" s="30">
        <f t="shared" si="0"/>
        <v>10412573.67</v>
      </c>
      <c r="L30" s="30">
        <v>17025774.624970876</v>
      </c>
      <c r="M30" s="30">
        <f t="shared" si="1"/>
        <v>17025774.624970876</v>
      </c>
      <c r="N30" s="239">
        <f t="shared" si="2"/>
        <v>27438348.294970877</v>
      </c>
    </row>
    <row r="31" spans="1:14" ht="24">
      <c r="A31" s="314">
        <v>300600054</v>
      </c>
      <c r="B31" s="30">
        <v>1807022.19</v>
      </c>
      <c r="C31" s="30">
        <v>41017</v>
      </c>
      <c r="D31" s="30">
        <v>251722</v>
      </c>
      <c r="E31" s="30">
        <v>1762144.92</v>
      </c>
      <c r="F31" s="30">
        <v>689140.3499999999</v>
      </c>
      <c r="G31" s="240"/>
      <c r="H31" s="240"/>
      <c r="I31" s="30">
        <v>30035.000000000004</v>
      </c>
      <c r="J31" s="240">
        <v>-1.305124897044152E-10</v>
      </c>
      <c r="K31" s="30">
        <f t="shared" si="0"/>
        <v>4581081.46</v>
      </c>
      <c r="L31" s="30">
        <v>4793664.700234518</v>
      </c>
      <c r="M31" s="30">
        <f t="shared" si="1"/>
        <v>4793664.700234518</v>
      </c>
      <c r="N31" s="239">
        <f t="shared" si="2"/>
        <v>9374746.160234518</v>
      </c>
    </row>
    <row r="32" spans="1:14" ht="24">
      <c r="A32" s="314">
        <v>300600055</v>
      </c>
      <c r="B32" s="30">
        <v>4846386.25</v>
      </c>
      <c r="C32" s="30">
        <v>32930</v>
      </c>
      <c r="D32" s="30">
        <v>343430</v>
      </c>
      <c r="E32" s="30">
        <v>878654.1600000001</v>
      </c>
      <c r="F32" s="30">
        <v>899137.3499999999</v>
      </c>
      <c r="G32" s="240"/>
      <c r="H32" s="240"/>
      <c r="I32" s="240"/>
      <c r="J32" s="240">
        <v>9036884.8</v>
      </c>
      <c r="K32" s="30">
        <f t="shared" si="0"/>
        <v>16037422.56</v>
      </c>
      <c r="L32" s="30">
        <v>9587329.400469037</v>
      </c>
      <c r="M32" s="30">
        <f t="shared" si="1"/>
        <v>9587329.400469037</v>
      </c>
      <c r="N32" s="239">
        <f t="shared" si="2"/>
        <v>25624751.960469037</v>
      </c>
    </row>
    <row r="33" spans="1:14" ht="24">
      <c r="A33" s="314">
        <v>300600056</v>
      </c>
      <c r="B33" s="30">
        <v>3767053.5</v>
      </c>
      <c r="C33" s="30">
        <v>143510</v>
      </c>
      <c r="D33" s="30">
        <v>330518</v>
      </c>
      <c r="E33" s="30">
        <v>4036102.8299999996</v>
      </c>
      <c r="F33" s="30">
        <v>1078814.4000000001</v>
      </c>
      <c r="G33" s="240"/>
      <c r="H33" s="240"/>
      <c r="I33" s="30">
        <v>5733.379999999999</v>
      </c>
      <c r="J33" s="240">
        <v>1.1641532182693481E-10</v>
      </c>
      <c r="K33" s="30">
        <f t="shared" si="0"/>
        <v>9361732.110000001</v>
      </c>
      <c r="L33" s="30">
        <v>7934341.572801962</v>
      </c>
      <c r="M33" s="30">
        <f t="shared" si="1"/>
        <v>7934341.572801962</v>
      </c>
      <c r="N33" s="239">
        <f t="shared" si="2"/>
        <v>17296073.682801962</v>
      </c>
    </row>
    <row r="34" spans="1:14" ht="24">
      <c r="A34" s="314">
        <v>300600057</v>
      </c>
      <c r="B34" s="30">
        <v>3240386</v>
      </c>
      <c r="C34" s="30">
        <v>152000</v>
      </c>
      <c r="D34" s="30">
        <v>809035</v>
      </c>
      <c r="E34" s="30">
        <v>1978252.0400000003</v>
      </c>
      <c r="F34" s="30">
        <v>1621281.8300000003</v>
      </c>
      <c r="G34" s="240"/>
      <c r="H34" s="30">
        <v>413386.5</v>
      </c>
      <c r="I34" s="240"/>
      <c r="J34" s="240">
        <v>-7.275957614183426E-12</v>
      </c>
      <c r="K34" s="30">
        <f t="shared" si="0"/>
        <v>8214341.37</v>
      </c>
      <c r="L34" s="30">
        <v>7769042.790035255</v>
      </c>
      <c r="M34" s="30">
        <f t="shared" si="1"/>
        <v>7769042.790035255</v>
      </c>
      <c r="N34" s="239">
        <f t="shared" si="2"/>
        <v>15983384.160035256</v>
      </c>
    </row>
    <row r="35" spans="1:14" ht="24">
      <c r="A35" s="314">
        <v>300600060</v>
      </c>
      <c r="B35" s="30">
        <v>1538925.8</v>
      </c>
      <c r="C35" s="30">
        <v>33392</v>
      </c>
      <c r="D35" s="30">
        <v>435000</v>
      </c>
      <c r="E35" s="30">
        <v>602425.4199999999</v>
      </c>
      <c r="F35" s="30">
        <v>818420.21</v>
      </c>
      <c r="G35" s="240"/>
      <c r="H35" s="240"/>
      <c r="I35" s="240"/>
      <c r="J35" s="240">
        <v>0</v>
      </c>
      <c r="K35" s="30">
        <f t="shared" si="0"/>
        <v>3428163.4299999997</v>
      </c>
      <c r="L35" s="30">
        <v>4463067.134701104</v>
      </c>
      <c r="M35" s="30">
        <f t="shared" si="1"/>
        <v>4463067.134701104</v>
      </c>
      <c r="N35" s="239">
        <f t="shared" si="2"/>
        <v>7891230.564701104</v>
      </c>
    </row>
    <row r="36" spans="1:14" ht="24">
      <c r="A36" s="314">
        <v>300600061</v>
      </c>
      <c r="B36" s="30">
        <v>4650534.579999999</v>
      </c>
      <c r="C36" s="30">
        <v>1177295.18</v>
      </c>
      <c r="D36" s="30">
        <v>1587585</v>
      </c>
      <c r="E36" s="30">
        <v>2184876.7399999998</v>
      </c>
      <c r="F36" s="30">
        <v>3143656.36</v>
      </c>
      <c r="G36" s="240"/>
      <c r="H36" s="240"/>
      <c r="I36" s="30">
        <v>1</v>
      </c>
      <c r="J36" s="240">
        <v>7.275957614183426E-11</v>
      </c>
      <c r="K36" s="30">
        <f t="shared" si="0"/>
        <v>12743948.859999998</v>
      </c>
      <c r="L36" s="30">
        <v>11570914.793669527</v>
      </c>
      <c r="M36" s="30">
        <f t="shared" si="1"/>
        <v>11570914.793669527</v>
      </c>
      <c r="N36" s="239">
        <f t="shared" si="2"/>
        <v>24314863.653669525</v>
      </c>
    </row>
    <row r="37" spans="1:14" ht="24">
      <c r="A37" s="314">
        <v>300600062</v>
      </c>
      <c r="B37" s="30">
        <v>6329174.41</v>
      </c>
      <c r="C37" s="30">
        <v>212651</v>
      </c>
      <c r="D37" s="30">
        <v>1225340</v>
      </c>
      <c r="E37" s="30">
        <v>5974473.04</v>
      </c>
      <c r="F37" s="30">
        <v>1990458.1899999995</v>
      </c>
      <c r="G37" s="240"/>
      <c r="H37" s="30">
        <v>186272.25</v>
      </c>
      <c r="I37" s="30">
        <v>0</v>
      </c>
      <c r="J37" s="240">
        <v>-2.3646862246096134E-11</v>
      </c>
      <c r="K37" s="30">
        <f t="shared" si="0"/>
        <v>15918368.889999999</v>
      </c>
      <c r="L37" s="30">
        <v>16529878.276670754</v>
      </c>
      <c r="M37" s="30">
        <f t="shared" si="1"/>
        <v>16529878.276670754</v>
      </c>
      <c r="N37" s="239">
        <f t="shared" si="2"/>
        <v>32448247.166670755</v>
      </c>
    </row>
    <row r="38" spans="1:14" ht="24">
      <c r="A38" s="314">
        <v>300600067</v>
      </c>
      <c r="B38" s="30">
        <v>1004405.19</v>
      </c>
      <c r="C38" s="240"/>
      <c r="D38" s="30">
        <v>391606</v>
      </c>
      <c r="E38" s="30">
        <v>685898.6400000001</v>
      </c>
      <c r="F38" s="30">
        <v>75680.06000000001</v>
      </c>
      <c r="G38" s="240"/>
      <c r="H38" s="240"/>
      <c r="I38" s="240"/>
      <c r="J38" s="240">
        <v>7.275957614183426E-12</v>
      </c>
      <c r="K38" s="30">
        <f t="shared" si="0"/>
        <v>2157589.89</v>
      </c>
      <c r="L38" s="30">
        <v>1487689.044900368</v>
      </c>
      <c r="M38" s="30">
        <f t="shared" si="1"/>
        <v>1487689.044900368</v>
      </c>
      <c r="N38" s="239">
        <f t="shared" si="2"/>
        <v>3645278.934900368</v>
      </c>
    </row>
    <row r="39" spans="1:14" ht="24">
      <c r="A39" s="314">
        <v>300600068</v>
      </c>
      <c r="B39" s="30">
        <v>655237</v>
      </c>
      <c r="C39" s="240"/>
      <c r="D39" s="30">
        <v>188114</v>
      </c>
      <c r="E39" s="30">
        <v>1309242.1099999999</v>
      </c>
      <c r="F39" s="30">
        <v>66308.47</v>
      </c>
      <c r="G39" s="240"/>
      <c r="H39" s="240"/>
      <c r="I39" s="240"/>
      <c r="J39" s="240">
        <v>0</v>
      </c>
      <c r="K39" s="30">
        <f t="shared" si="0"/>
        <v>2218901.58</v>
      </c>
      <c r="L39" s="30">
        <v>1487689.044900368</v>
      </c>
      <c r="M39" s="30">
        <f t="shared" si="1"/>
        <v>1487689.044900368</v>
      </c>
      <c r="N39" s="239">
        <f t="shared" si="2"/>
        <v>3706590.624900368</v>
      </c>
    </row>
    <row r="40" spans="1:14" ht="24">
      <c r="A40" s="314">
        <v>300600069</v>
      </c>
      <c r="B40" s="30">
        <v>2722436.68</v>
      </c>
      <c r="C40" s="30">
        <v>18928</v>
      </c>
      <c r="D40" s="30">
        <v>677356</v>
      </c>
      <c r="E40" s="30">
        <v>3251622.96</v>
      </c>
      <c r="F40" s="30">
        <v>1048165.8799999999</v>
      </c>
      <c r="G40" s="240"/>
      <c r="H40" s="30">
        <v>472728.75</v>
      </c>
      <c r="I40" s="240"/>
      <c r="J40" s="240">
        <v>0</v>
      </c>
      <c r="K40" s="30">
        <f aca="true" t="shared" si="3" ref="K40:K71">SUM(B40:J40)</f>
        <v>8191238.2700000005</v>
      </c>
      <c r="L40" s="30">
        <v>7273146.441735132</v>
      </c>
      <c r="M40" s="30">
        <f t="shared" si="1"/>
        <v>7273146.441735132</v>
      </c>
      <c r="N40" s="239">
        <f t="shared" si="2"/>
        <v>15464384.711735133</v>
      </c>
    </row>
    <row r="41" spans="1:14" ht="24">
      <c r="A41" s="314">
        <v>300600072</v>
      </c>
      <c r="B41" s="30">
        <v>764720.3300000001</v>
      </c>
      <c r="C41" s="240"/>
      <c r="D41" s="30">
        <v>174212</v>
      </c>
      <c r="E41" s="30">
        <v>1058604.99</v>
      </c>
      <c r="F41" s="30">
        <v>53272.93</v>
      </c>
      <c r="G41" s="240"/>
      <c r="H41" s="240"/>
      <c r="I41" s="240"/>
      <c r="J41" s="240">
        <v>6.821210263296962E-13</v>
      </c>
      <c r="K41" s="30">
        <f t="shared" si="3"/>
        <v>2050810.25</v>
      </c>
      <c r="L41" s="30">
        <v>1983585.3932004904</v>
      </c>
      <c r="M41" s="30">
        <f t="shared" si="1"/>
        <v>1983585.3932004904</v>
      </c>
      <c r="N41" s="239">
        <f t="shared" si="2"/>
        <v>4034395.6432004906</v>
      </c>
    </row>
    <row r="42" spans="1:14" ht="24">
      <c r="A42" s="314">
        <v>300600073</v>
      </c>
      <c r="B42" s="30">
        <v>5660344.24</v>
      </c>
      <c r="C42" s="30">
        <v>4000</v>
      </c>
      <c r="D42" s="30">
        <v>1299055.1</v>
      </c>
      <c r="E42" s="30">
        <v>10431956.6</v>
      </c>
      <c r="F42" s="30">
        <v>2290617.6799999992</v>
      </c>
      <c r="G42" s="240"/>
      <c r="H42" s="240"/>
      <c r="I42" s="240"/>
      <c r="J42" s="240">
        <v>3.637978807091713E-12</v>
      </c>
      <c r="K42" s="30">
        <f t="shared" si="3"/>
        <v>19685973.619999997</v>
      </c>
      <c r="L42" s="30">
        <v>12397408.707503065</v>
      </c>
      <c r="M42" s="30">
        <f t="shared" si="1"/>
        <v>12397408.707503065</v>
      </c>
      <c r="N42" s="239">
        <f t="shared" si="2"/>
        <v>32083382.327503063</v>
      </c>
    </row>
    <row r="43" spans="1:14" ht="24">
      <c r="A43" s="314">
        <v>300600078</v>
      </c>
      <c r="B43" s="30">
        <v>3925311.74</v>
      </c>
      <c r="C43" s="240"/>
      <c r="D43" s="30">
        <v>1363214</v>
      </c>
      <c r="E43" s="30">
        <v>2577063.6700000004</v>
      </c>
      <c r="F43" s="30">
        <v>2381342.36</v>
      </c>
      <c r="G43" s="240"/>
      <c r="H43" s="30">
        <v>101275.55</v>
      </c>
      <c r="I43" s="30">
        <v>3</v>
      </c>
      <c r="J43" s="240">
        <v>-5.820766091346741E-11</v>
      </c>
      <c r="K43" s="30">
        <f t="shared" si="3"/>
        <v>10348210.32</v>
      </c>
      <c r="L43" s="30">
        <v>10579122.097069282</v>
      </c>
      <c r="M43" s="30">
        <f t="shared" si="1"/>
        <v>10579122.097069282</v>
      </c>
      <c r="N43" s="239">
        <f t="shared" si="2"/>
        <v>20927332.417069282</v>
      </c>
    </row>
    <row r="44" spans="1:14" ht="24">
      <c r="A44" s="314">
        <v>300600082</v>
      </c>
      <c r="B44" s="30">
        <v>4234116.01</v>
      </c>
      <c r="C44" s="30">
        <v>211526</v>
      </c>
      <c r="D44" s="30">
        <v>1294910</v>
      </c>
      <c r="E44" s="30">
        <v>3362940.5800000005</v>
      </c>
      <c r="F44" s="30">
        <v>1698561.8099999998</v>
      </c>
      <c r="G44" s="240"/>
      <c r="H44" s="30">
        <v>39528</v>
      </c>
      <c r="I44" s="240"/>
      <c r="J44" s="240">
        <v>33069.99999999988</v>
      </c>
      <c r="K44" s="30">
        <f t="shared" si="3"/>
        <v>10874652.4</v>
      </c>
      <c r="L44" s="30">
        <v>11736213.576436235</v>
      </c>
      <c r="M44" s="30">
        <f t="shared" si="1"/>
        <v>11736213.576436235</v>
      </c>
      <c r="N44" s="239">
        <f t="shared" si="2"/>
        <v>22610865.976436235</v>
      </c>
    </row>
    <row r="45" spans="1:14" ht="24">
      <c r="A45" s="314">
        <v>300600087</v>
      </c>
      <c r="B45" s="30">
        <v>4212495.109999999</v>
      </c>
      <c r="C45" s="30">
        <v>0</v>
      </c>
      <c r="D45" s="30">
        <v>1417340.6</v>
      </c>
      <c r="E45" s="30">
        <v>2173818.81</v>
      </c>
      <c r="F45" s="30">
        <v>1893744.0999999999</v>
      </c>
      <c r="G45" s="30">
        <v>0</v>
      </c>
      <c r="H45" s="30">
        <v>271534.47</v>
      </c>
      <c r="I45" s="30">
        <v>1</v>
      </c>
      <c r="J45" s="240">
        <v>-1.1641532182693481E-10</v>
      </c>
      <c r="K45" s="30">
        <f t="shared" si="3"/>
        <v>9968934.09</v>
      </c>
      <c r="L45" s="30">
        <v>11075018.445369404</v>
      </c>
      <c r="M45" s="30">
        <f t="shared" si="1"/>
        <v>11075018.445369404</v>
      </c>
      <c r="N45" s="239">
        <f t="shared" si="2"/>
        <v>21043952.535369404</v>
      </c>
    </row>
    <row r="46" spans="1:14" ht="24">
      <c r="A46" s="314">
        <v>300600092</v>
      </c>
      <c r="B46" s="30">
        <v>2061081.98</v>
      </c>
      <c r="C46" s="30">
        <v>117560</v>
      </c>
      <c r="D46" s="30">
        <v>962689</v>
      </c>
      <c r="E46" s="30">
        <v>768359.6999999998</v>
      </c>
      <c r="F46" s="30">
        <v>1281335.38</v>
      </c>
      <c r="G46" s="240"/>
      <c r="H46" s="240"/>
      <c r="I46" s="30">
        <v>6</v>
      </c>
      <c r="J46" s="240">
        <v>0</v>
      </c>
      <c r="K46" s="30">
        <f t="shared" si="3"/>
        <v>5191032.06</v>
      </c>
      <c r="L46" s="30">
        <v>5785457.396834764</v>
      </c>
      <c r="M46" s="30">
        <f t="shared" si="1"/>
        <v>5785457.396834764</v>
      </c>
      <c r="N46" s="239">
        <f t="shared" si="2"/>
        <v>10976489.456834763</v>
      </c>
    </row>
    <row r="47" spans="1:14" ht="24">
      <c r="A47" s="314">
        <v>300600095</v>
      </c>
      <c r="B47" s="30">
        <v>5270428.57</v>
      </c>
      <c r="C47" s="30">
        <v>148030</v>
      </c>
      <c r="D47" s="30">
        <v>1865309</v>
      </c>
      <c r="E47" s="30">
        <v>10074962.32</v>
      </c>
      <c r="F47" s="30">
        <v>1975197.7399999993</v>
      </c>
      <c r="G47" s="240"/>
      <c r="H47" s="30">
        <v>25125</v>
      </c>
      <c r="I47" s="240"/>
      <c r="J47" s="240">
        <v>0</v>
      </c>
      <c r="K47" s="30">
        <f t="shared" si="3"/>
        <v>19359052.63</v>
      </c>
      <c r="L47" s="30">
        <v>15372786.797303801</v>
      </c>
      <c r="M47" s="30">
        <f t="shared" si="1"/>
        <v>15372786.797303801</v>
      </c>
      <c r="N47" s="239">
        <f t="shared" si="2"/>
        <v>34731839.4273038</v>
      </c>
    </row>
    <row r="48" spans="1:14" ht="24">
      <c r="A48" s="314">
        <v>300600102</v>
      </c>
      <c r="B48" s="30">
        <v>2835834.5</v>
      </c>
      <c r="C48" s="30">
        <v>36580</v>
      </c>
      <c r="D48" s="30">
        <v>978170</v>
      </c>
      <c r="E48" s="30">
        <v>1496689.4</v>
      </c>
      <c r="F48" s="30">
        <v>927914.1599999999</v>
      </c>
      <c r="G48" s="240"/>
      <c r="H48" s="30">
        <v>65025</v>
      </c>
      <c r="I48" s="30">
        <v>1</v>
      </c>
      <c r="J48" s="240">
        <v>0</v>
      </c>
      <c r="K48" s="30">
        <f t="shared" si="3"/>
        <v>6340214.0600000005</v>
      </c>
      <c r="L48" s="30">
        <v>7934341.572801962</v>
      </c>
      <c r="M48" s="30">
        <f t="shared" si="1"/>
        <v>7934341.572801962</v>
      </c>
      <c r="N48" s="239">
        <f t="shared" si="2"/>
        <v>14274555.632801961</v>
      </c>
    </row>
    <row r="49" spans="1:14" ht="24">
      <c r="A49" s="314">
        <v>300600106</v>
      </c>
      <c r="B49" s="30">
        <v>4748021.8</v>
      </c>
      <c r="C49" s="30">
        <v>1550110</v>
      </c>
      <c r="D49" s="30">
        <v>1587099.2</v>
      </c>
      <c r="E49" s="30">
        <v>2135684.88</v>
      </c>
      <c r="F49" s="30">
        <v>3176696.0199999996</v>
      </c>
      <c r="G49" s="240"/>
      <c r="H49" s="240"/>
      <c r="I49" s="30">
        <v>14</v>
      </c>
      <c r="J49" s="240">
        <v>0</v>
      </c>
      <c r="K49" s="30">
        <f t="shared" si="3"/>
        <v>13197625.899999999</v>
      </c>
      <c r="L49" s="30">
        <v>10744420.879835991</v>
      </c>
      <c r="M49" s="30">
        <f t="shared" si="1"/>
        <v>10744420.879835991</v>
      </c>
      <c r="N49" s="239">
        <f t="shared" si="2"/>
        <v>23942046.77983599</v>
      </c>
    </row>
    <row r="50" spans="1:14" ht="24">
      <c r="A50" s="314">
        <v>300600107</v>
      </c>
      <c r="B50" s="30">
        <v>3558283.36</v>
      </c>
      <c r="C50" s="30">
        <v>140000</v>
      </c>
      <c r="D50" s="30">
        <v>1150054.6</v>
      </c>
      <c r="E50" s="30">
        <v>2476237.02</v>
      </c>
      <c r="F50" s="30">
        <v>1357730.7100000002</v>
      </c>
      <c r="G50" s="240"/>
      <c r="H50" s="240"/>
      <c r="I50" s="30">
        <v>0</v>
      </c>
      <c r="J50" s="240">
        <v>0</v>
      </c>
      <c r="K50" s="30">
        <f t="shared" si="3"/>
        <v>8682305.690000001</v>
      </c>
      <c r="L50" s="30">
        <v>8760835.486635499</v>
      </c>
      <c r="M50" s="30">
        <f t="shared" si="1"/>
        <v>8760835.486635499</v>
      </c>
      <c r="N50" s="239">
        <f t="shared" si="2"/>
        <v>17443141.1766355</v>
      </c>
    </row>
    <row r="51" spans="1:14" ht="24">
      <c r="A51" s="314">
        <v>300600111</v>
      </c>
      <c r="B51" s="30">
        <v>5420250.5</v>
      </c>
      <c r="C51" s="30">
        <v>318248</v>
      </c>
      <c r="D51" s="30">
        <v>1256111</v>
      </c>
      <c r="E51" s="30">
        <v>11985129.600000003</v>
      </c>
      <c r="F51" s="30">
        <v>1657912.5499999998</v>
      </c>
      <c r="G51" s="240"/>
      <c r="H51" s="240"/>
      <c r="I51" s="30">
        <v>217426.60000000003</v>
      </c>
      <c r="J51" s="240">
        <v>1.7462298274040222E-10</v>
      </c>
      <c r="K51" s="30">
        <f t="shared" si="3"/>
        <v>20855078.250000004</v>
      </c>
      <c r="L51" s="30">
        <v>14546292.883470263</v>
      </c>
      <c r="M51" s="30">
        <f t="shared" si="1"/>
        <v>14546292.883470263</v>
      </c>
      <c r="N51" s="239">
        <f t="shared" si="2"/>
        <v>35401371.13347027</v>
      </c>
    </row>
    <row r="52" spans="1:14" ht="24">
      <c r="A52" s="314">
        <v>300600116</v>
      </c>
      <c r="B52" s="30">
        <v>641233</v>
      </c>
      <c r="C52" s="30">
        <v>123656</v>
      </c>
      <c r="D52" s="30">
        <v>309400</v>
      </c>
      <c r="E52" s="30">
        <v>398179.03</v>
      </c>
      <c r="F52" s="30">
        <v>43973.37</v>
      </c>
      <c r="G52" s="240"/>
      <c r="H52" s="240"/>
      <c r="I52" s="240"/>
      <c r="J52" s="240">
        <v>1.4551915228366852E-11</v>
      </c>
      <c r="K52" s="30">
        <f t="shared" si="3"/>
        <v>1516441.4000000001</v>
      </c>
      <c r="L52" s="30">
        <v>1652987.8276670754</v>
      </c>
      <c r="M52" s="30">
        <f t="shared" si="1"/>
        <v>1652987.8276670754</v>
      </c>
      <c r="N52" s="239">
        <f t="shared" si="2"/>
        <v>3169429.2276670756</v>
      </c>
    </row>
    <row r="53" spans="1:14" ht="24">
      <c r="A53" s="314">
        <v>300600117</v>
      </c>
      <c r="B53" s="30">
        <v>2532774.5</v>
      </c>
      <c r="C53" s="240"/>
      <c r="D53" s="30">
        <v>910117</v>
      </c>
      <c r="E53" s="30">
        <v>1080334.0699999998</v>
      </c>
      <c r="F53" s="30">
        <v>1302236.9500000004</v>
      </c>
      <c r="G53" s="240"/>
      <c r="H53" s="30">
        <v>248257.35</v>
      </c>
      <c r="I53" s="30">
        <v>228728.24000000002</v>
      </c>
      <c r="J53" s="240">
        <v>0</v>
      </c>
      <c r="K53" s="30">
        <f t="shared" si="3"/>
        <v>6302448.11</v>
      </c>
      <c r="L53" s="30">
        <v>6942548.876201716</v>
      </c>
      <c r="M53" s="30">
        <f t="shared" si="1"/>
        <v>6942548.876201716</v>
      </c>
      <c r="N53" s="239">
        <f t="shared" si="2"/>
        <v>13244996.986201717</v>
      </c>
    </row>
    <row r="54" spans="1:14" ht="24">
      <c r="A54" s="314">
        <v>300600120</v>
      </c>
      <c r="B54" s="30">
        <v>2095477.04</v>
      </c>
      <c r="C54" s="30">
        <v>70880</v>
      </c>
      <c r="D54" s="30">
        <v>858352</v>
      </c>
      <c r="E54" s="30">
        <v>1106050.1400000001</v>
      </c>
      <c r="F54" s="30">
        <v>1287172.9999999998</v>
      </c>
      <c r="G54" s="240"/>
      <c r="H54" s="240"/>
      <c r="I54" s="240"/>
      <c r="J54" s="240">
        <v>7600.000000000004</v>
      </c>
      <c r="K54" s="30">
        <f t="shared" si="3"/>
        <v>5425532.18</v>
      </c>
      <c r="L54" s="30">
        <v>7273146.441735132</v>
      </c>
      <c r="M54" s="30">
        <f t="shared" si="1"/>
        <v>7273146.441735132</v>
      </c>
      <c r="N54" s="239">
        <f t="shared" si="2"/>
        <v>12698678.621735131</v>
      </c>
    </row>
    <row r="55" spans="1:14" ht="24">
      <c r="A55" s="314">
        <v>300600123</v>
      </c>
      <c r="B55" s="30">
        <v>3690793.17</v>
      </c>
      <c r="C55" s="30">
        <v>12996</v>
      </c>
      <c r="D55" s="30">
        <v>321537</v>
      </c>
      <c r="E55" s="30">
        <v>1639001.4</v>
      </c>
      <c r="F55" s="30">
        <v>1884070.11</v>
      </c>
      <c r="G55" s="240"/>
      <c r="H55" s="30">
        <v>120750.65</v>
      </c>
      <c r="I55" s="240"/>
      <c r="J55" s="240">
        <v>36000</v>
      </c>
      <c r="K55" s="30">
        <f t="shared" si="3"/>
        <v>7705148.330000001</v>
      </c>
      <c r="L55" s="30">
        <v>7769042.790035255</v>
      </c>
      <c r="M55" s="30">
        <f t="shared" si="1"/>
        <v>7769042.790035255</v>
      </c>
      <c r="N55" s="239">
        <f t="shared" si="2"/>
        <v>15474191.120035257</v>
      </c>
    </row>
    <row r="56" spans="1:14" ht="24">
      <c r="A56" s="314">
        <v>300600128</v>
      </c>
      <c r="B56" s="30">
        <v>2194269.76</v>
      </c>
      <c r="C56" s="240"/>
      <c r="D56" s="30">
        <v>578269.88</v>
      </c>
      <c r="E56" s="30">
        <v>806597.92</v>
      </c>
      <c r="F56" s="30">
        <v>724032.6700000002</v>
      </c>
      <c r="G56" s="240"/>
      <c r="H56" s="240"/>
      <c r="I56" s="30">
        <v>9</v>
      </c>
      <c r="J56" s="240">
        <v>7.275957614183426E-12</v>
      </c>
      <c r="K56" s="30">
        <f t="shared" si="3"/>
        <v>4303179.2299999995</v>
      </c>
      <c r="L56" s="30">
        <v>6281353.745134887</v>
      </c>
      <c r="M56" s="30">
        <f t="shared" si="1"/>
        <v>6281353.745134887</v>
      </c>
      <c r="N56" s="239">
        <f t="shared" si="2"/>
        <v>10584532.975134887</v>
      </c>
    </row>
    <row r="57" spans="1:14" ht="24">
      <c r="A57" s="314">
        <v>300600131</v>
      </c>
      <c r="B57" s="30">
        <v>4676631.459999999</v>
      </c>
      <c r="C57" s="30">
        <v>59130</v>
      </c>
      <c r="D57" s="30">
        <v>1051182.75</v>
      </c>
      <c r="E57" s="30">
        <v>2563309.92</v>
      </c>
      <c r="F57" s="30">
        <v>1178962.3499999996</v>
      </c>
      <c r="G57" s="240"/>
      <c r="H57" s="30">
        <v>39851.25</v>
      </c>
      <c r="I57" s="240"/>
      <c r="J57" s="240">
        <v>-1.8189894035458565E-11</v>
      </c>
      <c r="K57" s="30">
        <f t="shared" si="3"/>
        <v>9569067.729999999</v>
      </c>
      <c r="L57" s="30">
        <v>9587329.400469037</v>
      </c>
      <c r="M57" s="30">
        <f t="shared" si="1"/>
        <v>9587329.400469037</v>
      </c>
      <c r="N57" s="239">
        <f t="shared" si="2"/>
        <v>19156397.130469035</v>
      </c>
    </row>
    <row r="58" spans="1:14" ht="24">
      <c r="A58" s="314">
        <v>300600135</v>
      </c>
      <c r="B58" s="30">
        <v>3170294.5599999996</v>
      </c>
      <c r="C58" s="240"/>
      <c r="D58" s="30">
        <v>698394</v>
      </c>
      <c r="E58" s="30">
        <v>1227461.8</v>
      </c>
      <c r="F58" s="30">
        <v>1292603.5000000002</v>
      </c>
      <c r="G58" s="240"/>
      <c r="H58" s="240"/>
      <c r="I58" s="240"/>
      <c r="J58" s="240">
        <v>-4.1382008930668235E-11</v>
      </c>
      <c r="K58" s="30">
        <f t="shared" si="3"/>
        <v>6388753.859999999</v>
      </c>
      <c r="L58" s="30">
        <v>7603744.007268547</v>
      </c>
      <c r="M58" s="30">
        <f t="shared" si="1"/>
        <v>7603744.007268547</v>
      </c>
      <c r="N58" s="239">
        <f t="shared" si="2"/>
        <v>13992497.867268547</v>
      </c>
    </row>
    <row r="59" spans="1:14" ht="24">
      <c r="A59" s="314">
        <v>300600139</v>
      </c>
      <c r="B59" s="30">
        <v>3385295.5</v>
      </c>
      <c r="C59" s="30">
        <v>32974</v>
      </c>
      <c r="D59" s="30">
        <v>1008584</v>
      </c>
      <c r="E59" s="30">
        <v>1661301.26</v>
      </c>
      <c r="F59" s="30">
        <v>1496968.8099999998</v>
      </c>
      <c r="G59" s="240"/>
      <c r="H59" s="30">
        <v>58094</v>
      </c>
      <c r="I59" s="240"/>
      <c r="J59" s="240">
        <v>0</v>
      </c>
      <c r="K59" s="30">
        <f t="shared" si="3"/>
        <v>7643217.569999999</v>
      </c>
      <c r="L59" s="30">
        <v>9256731.834935622</v>
      </c>
      <c r="M59" s="30">
        <f t="shared" si="1"/>
        <v>9256731.834935622</v>
      </c>
      <c r="N59" s="239">
        <f t="shared" si="2"/>
        <v>16899949.40493562</v>
      </c>
    </row>
    <row r="60" spans="1:14" ht="24">
      <c r="A60" s="314">
        <v>300600143</v>
      </c>
      <c r="B60" s="30">
        <v>3141551.22</v>
      </c>
      <c r="C60" s="30">
        <v>177723</v>
      </c>
      <c r="D60" s="30">
        <v>1139603</v>
      </c>
      <c r="E60" s="30">
        <v>1668623.5999999999</v>
      </c>
      <c r="F60" s="30">
        <v>1380223.3699999996</v>
      </c>
      <c r="G60" s="240"/>
      <c r="H60" s="30">
        <v>20467.12</v>
      </c>
      <c r="I60" s="30">
        <v>547.67</v>
      </c>
      <c r="J60" s="240">
        <v>-1.1641532182693481E-10</v>
      </c>
      <c r="K60" s="30">
        <f t="shared" si="3"/>
        <v>7528738.9799999995</v>
      </c>
      <c r="L60" s="30">
        <v>9587329.400469037</v>
      </c>
      <c r="M60" s="30">
        <f t="shared" si="1"/>
        <v>9587329.400469037</v>
      </c>
      <c r="N60" s="239">
        <f t="shared" si="2"/>
        <v>17116068.380469035</v>
      </c>
    </row>
    <row r="61" spans="1:14" ht="24">
      <c r="A61" s="314">
        <v>300600148</v>
      </c>
      <c r="B61" s="30">
        <v>2859853.1799999997</v>
      </c>
      <c r="C61" s="30">
        <v>1428044.75</v>
      </c>
      <c r="D61" s="30">
        <v>2483386.43</v>
      </c>
      <c r="E61" s="30">
        <v>1749783.6800000002</v>
      </c>
      <c r="F61" s="30">
        <v>3095273.11</v>
      </c>
      <c r="G61" s="240"/>
      <c r="H61" s="240"/>
      <c r="I61" s="30">
        <v>142263.13</v>
      </c>
      <c r="J61" s="240">
        <v>2.9046987037872896E-11</v>
      </c>
      <c r="K61" s="30">
        <f t="shared" si="3"/>
        <v>11758604.28</v>
      </c>
      <c r="L61" s="30">
        <v>9422030.61770233</v>
      </c>
      <c r="M61" s="30">
        <f t="shared" si="1"/>
        <v>9422030.61770233</v>
      </c>
      <c r="N61" s="239">
        <f t="shared" si="2"/>
        <v>21180634.89770233</v>
      </c>
    </row>
    <row r="62" spans="1:14" ht="24">
      <c r="A62" s="314">
        <v>300600149</v>
      </c>
      <c r="B62" s="30">
        <v>5911197.75</v>
      </c>
      <c r="C62" s="30">
        <v>166132</v>
      </c>
      <c r="D62" s="30">
        <v>2236059</v>
      </c>
      <c r="E62" s="30">
        <v>7132740.279999999</v>
      </c>
      <c r="F62" s="30">
        <v>2120862.6499999994</v>
      </c>
      <c r="G62" s="240"/>
      <c r="H62" s="30">
        <v>199082.13</v>
      </c>
      <c r="I62" s="30">
        <v>14</v>
      </c>
      <c r="J62" s="240">
        <v>-1.4551915228366852E-11</v>
      </c>
      <c r="K62" s="30">
        <f t="shared" si="3"/>
        <v>17766087.81</v>
      </c>
      <c r="L62" s="30">
        <v>16529878.276670754</v>
      </c>
      <c r="M62" s="30">
        <f t="shared" si="1"/>
        <v>16529878.276670754</v>
      </c>
      <c r="N62" s="239">
        <f t="shared" si="2"/>
        <v>34295966.08667076</v>
      </c>
    </row>
    <row r="63" spans="1:14" ht="24">
      <c r="A63" s="314">
        <v>300600155</v>
      </c>
      <c r="B63" s="30">
        <v>5512458.609999999</v>
      </c>
      <c r="C63" s="30">
        <v>284814</v>
      </c>
      <c r="D63" s="30">
        <v>2281157</v>
      </c>
      <c r="E63" s="30">
        <v>2972576.77</v>
      </c>
      <c r="F63" s="30">
        <v>1398437.98</v>
      </c>
      <c r="G63" s="240"/>
      <c r="H63" s="30">
        <v>12172.13</v>
      </c>
      <c r="I63" s="240"/>
      <c r="J63" s="240">
        <v>-1.7566748056196957E-10</v>
      </c>
      <c r="K63" s="30">
        <f t="shared" si="3"/>
        <v>12461616.49</v>
      </c>
      <c r="L63" s="30">
        <v>2148884.175967198</v>
      </c>
      <c r="M63" s="30">
        <f t="shared" si="1"/>
        <v>2148884.175967198</v>
      </c>
      <c r="N63" s="239">
        <f t="shared" si="2"/>
        <v>14610500.665967198</v>
      </c>
    </row>
    <row r="64" spans="1:14" ht="24">
      <c r="A64" s="314">
        <v>300600156</v>
      </c>
      <c r="B64" s="30">
        <v>407948.45</v>
      </c>
      <c r="C64" s="30">
        <v>15700</v>
      </c>
      <c r="D64" s="30">
        <v>166800</v>
      </c>
      <c r="E64" s="30">
        <v>233530.85</v>
      </c>
      <c r="F64" s="30">
        <v>109109.97</v>
      </c>
      <c r="G64" s="240"/>
      <c r="H64" s="240"/>
      <c r="I64" s="240"/>
      <c r="J64" s="240">
        <v>0</v>
      </c>
      <c r="K64" s="30">
        <f t="shared" si="3"/>
        <v>933089.2699999999</v>
      </c>
      <c r="L64" s="30">
        <v>13719798.969636727</v>
      </c>
      <c r="M64" s="30">
        <f t="shared" si="1"/>
        <v>13719798.969636727</v>
      </c>
      <c r="N64" s="239">
        <f t="shared" si="2"/>
        <v>14652888.239636727</v>
      </c>
    </row>
    <row r="65" spans="1:14" ht="24">
      <c r="A65" s="314">
        <v>300600161</v>
      </c>
      <c r="B65" s="30">
        <v>3632742.5</v>
      </c>
      <c r="C65" s="30">
        <v>102876</v>
      </c>
      <c r="D65" s="30">
        <v>1523896</v>
      </c>
      <c r="E65" s="30">
        <v>1905249.36</v>
      </c>
      <c r="F65" s="30">
        <v>1250532.2800000003</v>
      </c>
      <c r="G65" s="240"/>
      <c r="H65" s="30">
        <v>143149.6</v>
      </c>
      <c r="I65" s="240"/>
      <c r="J65" s="240">
        <v>0</v>
      </c>
      <c r="K65" s="30">
        <f t="shared" si="3"/>
        <v>8558445.74</v>
      </c>
      <c r="L65" s="30">
        <v>9422030.61770233</v>
      </c>
      <c r="M65" s="30">
        <f t="shared" si="1"/>
        <v>9422030.61770233</v>
      </c>
      <c r="N65" s="239">
        <f t="shared" si="2"/>
        <v>17980476.35770233</v>
      </c>
    </row>
    <row r="66" spans="1:14" ht="24">
      <c r="A66" s="314">
        <v>300600165</v>
      </c>
      <c r="B66" s="30">
        <v>3792828.59</v>
      </c>
      <c r="C66" s="30">
        <v>122687</v>
      </c>
      <c r="D66" s="30">
        <v>1447827.2</v>
      </c>
      <c r="E66" s="30">
        <v>1453808.3699999999</v>
      </c>
      <c r="F66" s="30">
        <v>1072254.5300000003</v>
      </c>
      <c r="G66" s="240"/>
      <c r="H66" s="240"/>
      <c r="I66" s="30">
        <v>1</v>
      </c>
      <c r="J66" s="240">
        <v>-5.326228347257711E-11</v>
      </c>
      <c r="K66" s="30">
        <f t="shared" si="3"/>
        <v>7889406.69</v>
      </c>
      <c r="L66" s="30">
        <v>8264939.138335377</v>
      </c>
      <c r="M66" s="30">
        <f t="shared" si="1"/>
        <v>8264939.138335377</v>
      </c>
      <c r="N66" s="239">
        <f t="shared" si="2"/>
        <v>16154345.828335378</v>
      </c>
    </row>
    <row r="67" spans="1:14" ht="24">
      <c r="A67" s="314">
        <v>300600168</v>
      </c>
      <c r="B67" s="30">
        <v>4777745</v>
      </c>
      <c r="C67" s="30">
        <v>292468</v>
      </c>
      <c r="D67" s="30">
        <v>1779272</v>
      </c>
      <c r="E67" s="30">
        <v>4093889.5099999993</v>
      </c>
      <c r="F67" s="30">
        <v>2402206.4</v>
      </c>
      <c r="G67" s="240"/>
      <c r="H67" s="240"/>
      <c r="I67" s="240"/>
      <c r="J67" s="240">
        <v>0</v>
      </c>
      <c r="K67" s="30">
        <f t="shared" si="3"/>
        <v>13345580.91</v>
      </c>
      <c r="L67" s="30">
        <v>10579122.097069282</v>
      </c>
      <c r="M67" s="30">
        <f t="shared" si="1"/>
        <v>10579122.097069282</v>
      </c>
      <c r="N67" s="239">
        <f t="shared" si="2"/>
        <v>23924703.007069282</v>
      </c>
    </row>
    <row r="68" spans="1:14" ht="24">
      <c r="A68" s="314">
        <v>300600171</v>
      </c>
      <c r="B68" s="30">
        <v>2059509</v>
      </c>
      <c r="C68" s="30">
        <v>87117</v>
      </c>
      <c r="D68" s="30">
        <v>713189.2</v>
      </c>
      <c r="E68" s="30">
        <v>1039937.5900000002</v>
      </c>
      <c r="F68" s="30">
        <v>1267603.0800000003</v>
      </c>
      <c r="G68" s="240"/>
      <c r="H68" s="240"/>
      <c r="I68" s="240"/>
      <c r="J68" s="240">
        <v>6.821210263296962E-12</v>
      </c>
      <c r="K68" s="30">
        <f t="shared" si="3"/>
        <v>5167355.870000001</v>
      </c>
      <c r="L68" s="30">
        <v>4958963.483001226</v>
      </c>
      <c r="M68" s="30">
        <f t="shared" si="1"/>
        <v>4958963.483001226</v>
      </c>
      <c r="N68" s="239">
        <f t="shared" si="2"/>
        <v>10126319.353001226</v>
      </c>
    </row>
    <row r="69" spans="1:14" ht="24">
      <c r="A69" s="314">
        <v>300600173</v>
      </c>
      <c r="B69" s="30">
        <v>379527.25</v>
      </c>
      <c r="C69" s="240"/>
      <c r="D69" s="30">
        <v>207188</v>
      </c>
      <c r="E69" s="30">
        <v>273643.79000000004</v>
      </c>
      <c r="F69" s="30">
        <v>161361.62</v>
      </c>
      <c r="G69" s="240"/>
      <c r="H69" s="240"/>
      <c r="I69" s="240"/>
      <c r="J69" s="240">
        <v>0</v>
      </c>
      <c r="K69" s="30">
        <f t="shared" si="3"/>
        <v>1021720.66</v>
      </c>
      <c r="L69" s="30">
        <v>1157091.4793669528</v>
      </c>
      <c r="M69" s="30">
        <f t="shared" si="1"/>
        <v>1157091.4793669528</v>
      </c>
      <c r="N69" s="239">
        <f t="shared" si="2"/>
        <v>2178812.1393669527</v>
      </c>
    </row>
    <row r="70" spans="1:14" ht="24">
      <c r="A70" s="314">
        <v>300600174</v>
      </c>
      <c r="B70" s="30">
        <v>3822329.6500000004</v>
      </c>
      <c r="C70" s="30">
        <v>245710</v>
      </c>
      <c r="D70" s="30">
        <v>2152847.1</v>
      </c>
      <c r="E70" s="30">
        <v>2646853.23</v>
      </c>
      <c r="F70" s="30">
        <v>1884209.41</v>
      </c>
      <c r="G70" s="240"/>
      <c r="H70" s="30">
        <v>13015</v>
      </c>
      <c r="I70" s="240"/>
      <c r="J70" s="240">
        <v>-6.275513442233205E-11</v>
      </c>
      <c r="K70" s="30">
        <f t="shared" si="3"/>
        <v>10764964.39</v>
      </c>
      <c r="L70" s="30">
        <v>11570914.793669527</v>
      </c>
      <c r="M70" s="30">
        <f t="shared" si="1"/>
        <v>11570914.793669527</v>
      </c>
      <c r="N70" s="239">
        <f t="shared" si="2"/>
        <v>22335879.18366953</v>
      </c>
    </row>
    <row r="71" spans="1:14" ht="24">
      <c r="A71" s="314">
        <v>300600178</v>
      </c>
      <c r="B71" s="30">
        <v>2950757.5</v>
      </c>
      <c r="C71" s="30">
        <v>20000</v>
      </c>
      <c r="D71" s="30">
        <v>805757</v>
      </c>
      <c r="E71" s="30">
        <v>1559686.53</v>
      </c>
      <c r="F71" s="30">
        <v>1525631.67</v>
      </c>
      <c r="G71" s="240"/>
      <c r="H71" s="240"/>
      <c r="I71" s="240"/>
      <c r="J71" s="240">
        <v>5.820766091346741E-11</v>
      </c>
      <c r="K71" s="30">
        <f t="shared" si="3"/>
        <v>6861832.7</v>
      </c>
      <c r="L71" s="30">
        <v>6942548.876201716</v>
      </c>
      <c r="M71" s="30">
        <f t="shared" si="1"/>
        <v>6942548.876201716</v>
      </c>
      <c r="N71" s="239">
        <f t="shared" si="2"/>
        <v>13804381.576201716</v>
      </c>
    </row>
    <row r="72" spans="1:14" ht="24">
      <c r="A72" s="314">
        <v>300600181</v>
      </c>
      <c r="B72" s="30">
        <v>4337794.609999999</v>
      </c>
      <c r="C72" s="30">
        <v>171620</v>
      </c>
      <c r="D72" s="30">
        <v>125868</v>
      </c>
      <c r="E72" s="30">
        <v>3474732.3300000005</v>
      </c>
      <c r="F72" s="30">
        <v>1297873.06</v>
      </c>
      <c r="G72" s="240"/>
      <c r="H72" s="30">
        <v>74484.91</v>
      </c>
      <c r="I72" s="30">
        <v>494779.7299999999</v>
      </c>
      <c r="J72" s="240">
        <v>0</v>
      </c>
      <c r="K72" s="30">
        <f aca="true" t="shared" si="4" ref="K72:K103">SUM(B72:J72)</f>
        <v>9977152.64</v>
      </c>
      <c r="L72" s="30">
        <v>9587329.400469037</v>
      </c>
      <c r="M72" s="30">
        <f t="shared" si="1"/>
        <v>9587329.400469037</v>
      </c>
      <c r="N72" s="239">
        <f t="shared" si="2"/>
        <v>19564482.040469036</v>
      </c>
    </row>
    <row r="73" spans="1:14" ht="24">
      <c r="A73" s="314">
        <v>300600184</v>
      </c>
      <c r="B73" s="30">
        <v>3715179.2600000002</v>
      </c>
      <c r="C73" s="30">
        <v>822342</v>
      </c>
      <c r="D73" s="30">
        <v>1494402</v>
      </c>
      <c r="E73" s="30">
        <v>2108329.32</v>
      </c>
      <c r="F73" s="30">
        <v>1886189.5599999998</v>
      </c>
      <c r="G73" s="240"/>
      <c r="H73" s="240"/>
      <c r="I73" s="30">
        <v>7543.67</v>
      </c>
      <c r="J73" s="240">
        <v>5.820766091346741E-11</v>
      </c>
      <c r="K73" s="30">
        <f t="shared" si="4"/>
        <v>10033985.81</v>
      </c>
      <c r="L73" s="30">
        <v>8926134.269402208</v>
      </c>
      <c r="M73" s="30">
        <f aca="true" t="shared" si="5" ref="M73:M130">L73</f>
        <v>8926134.269402208</v>
      </c>
      <c r="N73" s="239">
        <f aca="true" t="shared" si="6" ref="N73:N130">K73+L73</f>
        <v>18960120.07940221</v>
      </c>
    </row>
    <row r="74" spans="1:14" ht="24">
      <c r="A74" s="314">
        <v>300600185</v>
      </c>
      <c r="B74" s="30">
        <v>2994089.5</v>
      </c>
      <c r="C74" s="30">
        <v>75442</v>
      </c>
      <c r="D74" s="30">
        <v>1041500</v>
      </c>
      <c r="E74" s="30">
        <v>2439395.4399999995</v>
      </c>
      <c r="F74" s="30">
        <v>1216304.09</v>
      </c>
      <c r="G74" s="240"/>
      <c r="H74" s="30">
        <v>62795.4</v>
      </c>
      <c r="I74" s="30">
        <v>244947</v>
      </c>
      <c r="J74" s="240">
        <v>2.3283064365386963E-10</v>
      </c>
      <c r="K74" s="30">
        <f t="shared" si="4"/>
        <v>8074473.43</v>
      </c>
      <c r="L74" s="30">
        <v>9422030.61770233</v>
      </c>
      <c r="M74" s="30">
        <f t="shared" si="5"/>
        <v>9422030.61770233</v>
      </c>
      <c r="N74" s="239">
        <f t="shared" si="6"/>
        <v>17496504.047702327</v>
      </c>
    </row>
    <row r="75" spans="1:14" ht="24">
      <c r="A75" s="314">
        <v>300600189</v>
      </c>
      <c r="B75" s="30">
        <v>3429930</v>
      </c>
      <c r="C75" s="240"/>
      <c r="D75" s="30">
        <v>1507110</v>
      </c>
      <c r="E75" s="30">
        <v>1841982.5399999998</v>
      </c>
      <c r="F75" s="30">
        <v>1018845.6200000001</v>
      </c>
      <c r="G75" s="240"/>
      <c r="H75" s="240"/>
      <c r="I75" s="30">
        <v>19528.67</v>
      </c>
      <c r="J75" s="240">
        <v>0</v>
      </c>
      <c r="K75" s="30">
        <f t="shared" si="4"/>
        <v>7817396.83</v>
      </c>
      <c r="L75" s="30">
        <v>9091433.052168915</v>
      </c>
      <c r="M75" s="30">
        <f t="shared" si="5"/>
        <v>9091433.052168915</v>
      </c>
      <c r="N75" s="239">
        <f t="shared" si="6"/>
        <v>16908829.882168915</v>
      </c>
    </row>
    <row r="76" spans="1:14" ht="24">
      <c r="A76" s="314">
        <v>300600193</v>
      </c>
      <c r="B76" s="30">
        <v>2330446.66</v>
      </c>
      <c r="C76" s="30">
        <v>82250</v>
      </c>
      <c r="D76" s="30">
        <v>976174</v>
      </c>
      <c r="E76" s="30">
        <v>1280663.55</v>
      </c>
      <c r="F76" s="30">
        <v>1150302.02</v>
      </c>
      <c r="G76" s="240"/>
      <c r="H76" s="240"/>
      <c r="I76" s="240"/>
      <c r="J76" s="240">
        <v>0</v>
      </c>
      <c r="K76" s="30">
        <f t="shared" si="4"/>
        <v>5819836.23</v>
      </c>
      <c r="L76" s="30">
        <v>7107847.658968424</v>
      </c>
      <c r="M76" s="30">
        <f t="shared" si="5"/>
        <v>7107847.658968424</v>
      </c>
      <c r="N76" s="239">
        <f t="shared" si="6"/>
        <v>12927683.888968425</v>
      </c>
    </row>
    <row r="77" spans="1:14" ht="24">
      <c r="A77" s="314">
        <v>300600195</v>
      </c>
      <c r="B77" s="30">
        <v>1258590.86</v>
      </c>
      <c r="C77" s="240"/>
      <c r="D77" s="30">
        <v>368194</v>
      </c>
      <c r="E77" s="30">
        <v>2322945.87</v>
      </c>
      <c r="F77" s="30">
        <v>268560.23000000004</v>
      </c>
      <c r="G77" s="240"/>
      <c r="H77" s="240"/>
      <c r="I77" s="240"/>
      <c r="J77" s="240">
        <v>-2.7284841053187847E-12</v>
      </c>
      <c r="K77" s="30">
        <f t="shared" si="4"/>
        <v>4218290.960000001</v>
      </c>
      <c r="L77" s="30">
        <v>991792.6966002452</v>
      </c>
      <c r="M77" s="30">
        <f t="shared" si="5"/>
        <v>991792.6966002452</v>
      </c>
      <c r="N77" s="239">
        <f t="shared" si="6"/>
        <v>5210083.656600246</v>
      </c>
    </row>
    <row r="78" spans="1:14" ht="24">
      <c r="A78" s="314">
        <v>300600196</v>
      </c>
      <c r="B78" s="30">
        <v>2515921</v>
      </c>
      <c r="C78" s="30">
        <v>68692</v>
      </c>
      <c r="D78" s="30">
        <v>645565</v>
      </c>
      <c r="E78" s="30">
        <v>990919.8999999999</v>
      </c>
      <c r="F78" s="30">
        <v>1287424.62</v>
      </c>
      <c r="G78" s="240"/>
      <c r="H78" s="240"/>
      <c r="I78" s="240"/>
      <c r="J78" s="240">
        <v>0</v>
      </c>
      <c r="K78" s="30">
        <f t="shared" si="4"/>
        <v>5508522.5200000005</v>
      </c>
      <c r="L78" s="30">
        <v>7273146.441735132</v>
      </c>
      <c r="M78" s="30">
        <f t="shared" si="5"/>
        <v>7273146.441735132</v>
      </c>
      <c r="N78" s="239">
        <f t="shared" si="6"/>
        <v>12781668.961735133</v>
      </c>
    </row>
    <row r="79" spans="1:14" ht="24">
      <c r="A79" s="314">
        <v>300600199</v>
      </c>
      <c r="B79" s="30">
        <v>3327896.51</v>
      </c>
      <c r="C79" s="30">
        <v>40275</v>
      </c>
      <c r="D79" s="30">
        <v>966065</v>
      </c>
      <c r="E79" s="30">
        <v>4890884.15</v>
      </c>
      <c r="F79" s="30">
        <v>2374532.56</v>
      </c>
      <c r="G79" s="240"/>
      <c r="H79" s="240"/>
      <c r="I79" s="30">
        <v>520865.65</v>
      </c>
      <c r="J79" s="240">
        <v>-8.731149137020111E-11</v>
      </c>
      <c r="K79" s="30">
        <f t="shared" si="4"/>
        <v>12120518.870000001</v>
      </c>
      <c r="L79" s="30">
        <v>9587329.400469037</v>
      </c>
      <c r="M79" s="30">
        <f t="shared" si="5"/>
        <v>9587329.400469037</v>
      </c>
      <c r="N79" s="239">
        <f t="shared" si="6"/>
        <v>21707848.27046904</v>
      </c>
    </row>
    <row r="80" spans="1:14" ht="24">
      <c r="A80" s="314">
        <v>300600203</v>
      </c>
      <c r="B80" s="30">
        <v>2115485.25</v>
      </c>
      <c r="C80" s="30">
        <v>111120</v>
      </c>
      <c r="D80" s="30">
        <v>649738.56</v>
      </c>
      <c r="E80" s="30">
        <v>2064699.2000000002</v>
      </c>
      <c r="F80" s="30">
        <v>777409.6600000001</v>
      </c>
      <c r="G80" s="240"/>
      <c r="H80" s="240"/>
      <c r="I80" s="240"/>
      <c r="J80" s="240">
        <v>1.127773430198431E-10</v>
      </c>
      <c r="K80" s="30">
        <f t="shared" si="4"/>
        <v>5718452.67</v>
      </c>
      <c r="L80" s="30">
        <v>6611951.310668302</v>
      </c>
      <c r="M80" s="30">
        <f t="shared" si="5"/>
        <v>6611951.310668302</v>
      </c>
      <c r="N80" s="239">
        <f t="shared" si="6"/>
        <v>12330403.980668303</v>
      </c>
    </row>
    <row r="81" spans="1:14" ht="24">
      <c r="A81" s="314">
        <v>300600206</v>
      </c>
      <c r="B81" s="30">
        <v>3719030.56</v>
      </c>
      <c r="C81" s="30">
        <v>25650</v>
      </c>
      <c r="D81" s="30">
        <v>1154074.9</v>
      </c>
      <c r="E81" s="30">
        <v>11127673.92</v>
      </c>
      <c r="F81" s="30">
        <v>1749763.0999999996</v>
      </c>
      <c r="G81" s="240"/>
      <c r="H81" s="240"/>
      <c r="I81" s="240"/>
      <c r="J81" s="240">
        <v>13790</v>
      </c>
      <c r="K81" s="30">
        <f t="shared" si="4"/>
        <v>17789982.479999997</v>
      </c>
      <c r="L81" s="30">
        <v>10579122.097069282</v>
      </c>
      <c r="M81" s="30">
        <f t="shared" si="5"/>
        <v>10579122.097069282</v>
      </c>
      <c r="N81" s="239">
        <f t="shared" si="6"/>
        <v>28369104.57706928</v>
      </c>
    </row>
    <row r="82" spans="1:14" ht="24">
      <c r="A82" s="314">
        <v>300600211</v>
      </c>
      <c r="B82" s="30">
        <v>3442363</v>
      </c>
      <c r="C82" s="240"/>
      <c r="D82" s="30">
        <v>849264</v>
      </c>
      <c r="E82" s="30">
        <v>2232498.27</v>
      </c>
      <c r="F82" s="30">
        <v>1843282.9599999997</v>
      </c>
      <c r="G82" s="240"/>
      <c r="H82" s="240"/>
      <c r="I82" s="30">
        <v>20434.66</v>
      </c>
      <c r="J82" s="240">
        <v>0</v>
      </c>
      <c r="K82" s="30">
        <f t="shared" si="4"/>
        <v>8387842.89</v>
      </c>
      <c r="L82" s="30">
        <v>8264939.138335377</v>
      </c>
      <c r="M82" s="30">
        <f t="shared" si="5"/>
        <v>8264939.138335377</v>
      </c>
      <c r="N82" s="239">
        <f t="shared" si="6"/>
        <v>16652782.028335378</v>
      </c>
    </row>
    <row r="83" spans="1:14" ht="24">
      <c r="A83" s="314">
        <v>300600214</v>
      </c>
      <c r="B83" s="30">
        <v>5003303.13</v>
      </c>
      <c r="C83" s="30">
        <v>850587</v>
      </c>
      <c r="D83" s="30">
        <v>1709670</v>
      </c>
      <c r="E83" s="30">
        <v>2066648.3700000003</v>
      </c>
      <c r="F83" s="30">
        <v>2004380.3199999998</v>
      </c>
      <c r="G83" s="240"/>
      <c r="H83" s="240"/>
      <c r="I83" s="240"/>
      <c r="J83" s="240">
        <v>-9.094947017729282E-13</v>
      </c>
      <c r="K83" s="30">
        <f t="shared" si="4"/>
        <v>11634588.82</v>
      </c>
      <c r="L83" s="30">
        <v>11901512.359202944</v>
      </c>
      <c r="M83" s="30">
        <f t="shared" si="5"/>
        <v>11901512.359202944</v>
      </c>
      <c r="N83" s="239">
        <f t="shared" si="6"/>
        <v>23536101.179202944</v>
      </c>
    </row>
    <row r="84" spans="1:14" ht="24">
      <c r="A84" s="314">
        <v>300600215</v>
      </c>
      <c r="B84" s="30">
        <v>1413191.73</v>
      </c>
      <c r="C84" s="30">
        <v>45564</v>
      </c>
      <c r="D84" s="30">
        <v>337440</v>
      </c>
      <c r="E84" s="30">
        <v>8157106.6</v>
      </c>
      <c r="F84" s="30">
        <v>737561.0399999999</v>
      </c>
      <c r="G84" s="240"/>
      <c r="H84" s="240"/>
      <c r="I84" s="240"/>
      <c r="J84" s="240">
        <v>0</v>
      </c>
      <c r="K84" s="30">
        <f t="shared" si="4"/>
        <v>10690863.37</v>
      </c>
      <c r="L84" s="30">
        <v>5950756.179601472</v>
      </c>
      <c r="M84" s="30">
        <f t="shared" si="5"/>
        <v>5950756.179601472</v>
      </c>
      <c r="N84" s="239">
        <f t="shared" si="6"/>
        <v>16641619.549601471</v>
      </c>
    </row>
    <row r="85" spans="1:14" ht="24">
      <c r="A85" s="314">
        <v>300600216</v>
      </c>
      <c r="B85" s="30">
        <v>2423192.54</v>
      </c>
      <c r="C85" s="30">
        <v>120000</v>
      </c>
      <c r="D85" s="30">
        <v>366774</v>
      </c>
      <c r="E85" s="30">
        <v>1292513.98</v>
      </c>
      <c r="F85" s="30">
        <v>712988.8099999999</v>
      </c>
      <c r="G85" s="240"/>
      <c r="H85" s="240"/>
      <c r="I85" s="240"/>
      <c r="J85" s="240">
        <v>-8.731149137020111E-11</v>
      </c>
      <c r="K85" s="30">
        <f t="shared" si="4"/>
        <v>4915469.329999999</v>
      </c>
      <c r="L85" s="30">
        <v>6777250.093435009</v>
      </c>
      <c r="M85" s="30">
        <f t="shared" si="5"/>
        <v>6777250.093435009</v>
      </c>
      <c r="N85" s="239">
        <f t="shared" si="6"/>
        <v>11692719.423435008</v>
      </c>
    </row>
    <row r="86" spans="1:14" ht="24">
      <c r="A86" s="314">
        <v>300600217</v>
      </c>
      <c r="B86" s="30">
        <v>3474772.62</v>
      </c>
      <c r="C86" s="240"/>
      <c r="D86" s="30">
        <v>909994</v>
      </c>
      <c r="E86" s="30">
        <v>5266999.070000001</v>
      </c>
      <c r="F86" s="30">
        <v>1232004.0099999998</v>
      </c>
      <c r="G86" s="240"/>
      <c r="H86" s="240"/>
      <c r="I86" s="240"/>
      <c r="J86" s="240">
        <v>8121.6</v>
      </c>
      <c r="K86" s="30">
        <f t="shared" si="4"/>
        <v>10891891.3</v>
      </c>
      <c r="L86" s="30">
        <v>10083225.74876916</v>
      </c>
      <c r="M86" s="30">
        <f t="shared" si="5"/>
        <v>10083225.74876916</v>
      </c>
      <c r="N86" s="239">
        <f t="shared" si="6"/>
        <v>20975117.04876916</v>
      </c>
    </row>
    <row r="87" spans="1:14" ht="24">
      <c r="A87" s="314">
        <v>300600221</v>
      </c>
      <c r="B87" s="30">
        <v>3470664.15</v>
      </c>
      <c r="C87" s="240"/>
      <c r="D87" s="30">
        <v>511736</v>
      </c>
      <c r="E87" s="30">
        <v>9376846.95</v>
      </c>
      <c r="F87" s="30">
        <v>1105650.9199999997</v>
      </c>
      <c r="G87" s="240"/>
      <c r="H87" s="30">
        <v>20466.6</v>
      </c>
      <c r="I87" s="240"/>
      <c r="J87" s="240">
        <v>0</v>
      </c>
      <c r="K87" s="30">
        <f t="shared" si="4"/>
        <v>14485364.62</v>
      </c>
      <c r="L87" s="30">
        <v>11075018.445369404</v>
      </c>
      <c r="M87" s="30">
        <f t="shared" si="5"/>
        <v>11075018.445369404</v>
      </c>
      <c r="N87" s="239">
        <f t="shared" si="6"/>
        <v>25560383.065369405</v>
      </c>
    </row>
    <row r="88" spans="1:14" ht="24">
      <c r="A88" s="314">
        <v>300600226</v>
      </c>
      <c r="B88" s="30">
        <v>2126008.2</v>
      </c>
      <c r="C88" s="240"/>
      <c r="D88" s="30">
        <v>572622</v>
      </c>
      <c r="E88" s="30">
        <v>1569108.22</v>
      </c>
      <c r="F88" s="30">
        <v>972020.45</v>
      </c>
      <c r="G88" s="240"/>
      <c r="H88" s="30">
        <v>54276.75</v>
      </c>
      <c r="I88" s="30">
        <v>18617.14</v>
      </c>
      <c r="J88" s="240">
        <v>0</v>
      </c>
      <c r="K88" s="30">
        <f t="shared" si="4"/>
        <v>5312652.76</v>
      </c>
      <c r="L88" s="30">
        <v>7273146.441735132</v>
      </c>
      <c r="M88" s="30">
        <f t="shared" si="5"/>
        <v>7273146.441735132</v>
      </c>
      <c r="N88" s="239">
        <f t="shared" si="6"/>
        <v>12585799.201735131</v>
      </c>
    </row>
    <row r="89" spans="1:14" ht="24">
      <c r="A89" s="314">
        <v>300600230</v>
      </c>
      <c r="B89" s="30">
        <v>2302915.06</v>
      </c>
      <c r="C89" s="240"/>
      <c r="D89" s="30">
        <v>831453.1</v>
      </c>
      <c r="E89" s="30">
        <v>1932535.8699999996</v>
      </c>
      <c r="F89" s="30">
        <v>1660708.1199999999</v>
      </c>
      <c r="G89" s="240"/>
      <c r="H89" s="240"/>
      <c r="I89" s="30">
        <v>2</v>
      </c>
      <c r="J89" s="240">
        <v>4.3655745685100555E-11</v>
      </c>
      <c r="K89" s="30">
        <f t="shared" si="4"/>
        <v>6727614.149999999</v>
      </c>
      <c r="L89" s="30">
        <v>7769042.790035255</v>
      </c>
      <c r="M89" s="30">
        <f t="shared" si="5"/>
        <v>7769042.790035255</v>
      </c>
      <c r="N89" s="239">
        <f t="shared" si="6"/>
        <v>14496656.940035254</v>
      </c>
    </row>
    <row r="90" spans="1:14" ht="24">
      <c r="A90" s="314">
        <v>300600233</v>
      </c>
      <c r="B90" s="30">
        <v>3999884.67</v>
      </c>
      <c r="C90" s="30">
        <v>26660</v>
      </c>
      <c r="D90" s="30">
        <v>293720</v>
      </c>
      <c r="E90" s="30">
        <v>10066782.639999999</v>
      </c>
      <c r="F90" s="30">
        <v>759866.91</v>
      </c>
      <c r="G90" s="240"/>
      <c r="H90" s="30">
        <v>74620.87</v>
      </c>
      <c r="I90" s="30">
        <v>1</v>
      </c>
      <c r="J90" s="240">
        <v>907297.91</v>
      </c>
      <c r="K90" s="30">
        <f t="shared" si="4"/>
        <v>16128833.999999998</v>
      </c>
      <c r="L90" s="30">
        <v>8099640.355568669</v>
      </c>
      <c r="M90" s="30">
        <f t="shared" si="5"/>
        <v>8099640.355568669</v>
      </c>
      <c r="N90" s="239">
        <f t="shared" si="6"/>
        <v>24228474.355568666</v>
      </c>
    </row>
    <row r="91" spans="1:14" ht="24">
      <c r="A91" s="314">
        <v>300600234</v>
      </c>
      <c r="B91" s="30">
        <v>2059344.08</v>
      </c>
      <c r="C91" s="240"/>
      <c r="D91" s="30">
        <v>235810</v>
      </c>
      <c r="E91" s="30">
        <v>1828478.7200000002</v>
      </c>
      <c r="F91" s="30">
        <v>884901.1700000002</v>
      </c>
      <c r="G91" s="240"/>
      <c r="H91" s="240"/>
      <c r="I91" s="240"/>
      <c r="J91" s="240">
        <v>7.548806024715304E-11</v>
      </c>
      <c r="K91" s="30">
        <f t="shared" si="4"/>
        <v>5008533.970000001</v>
      </c>
      <c r="L91" s="30">
        <v>4793664.700234518</v>
      </c>
      <c r="M91" s="30">
        <f t="shared" si="5"/>
        <v>4793664.700234518</v>
      </c>
      <c r="N91" s="239">
        <f t="shared" si="6"/>
        <v>9802198.67023452</v>
      </c>
    </row>
    <row r="92" spans="1:14" ht="24">
      <c r="A92" s="314">
        <v>300600235</v>
      </c>
      <c r="B92" s="30">
        <v>2480129</v>
      </c>
      <c r="C92" s="240"/>
      <c r="D92" s="30">
        <v>755790</v>
      </c>
      <c r="E92" s="30">
        <v>1517924.6600000001</v>
      </c>
      <c r="F92" s="30">
        <v>1485397.64</v>
      </c>
      <c r="G92" s="240"/>
      <c r="H92" s="240"/>
      <c r="I92" s="30">
        <v>5</v>
      </c>
      <c r="J92" s="240">
        <v>-2.3283064365386963E-10</v>
      </c>
      <c r="K92" s="30">
        <f t="shared" si="4"/>
        <v>6239246.3</v>
      </c>
      <c r="L92" s="30">
        <v>7934341.572801962</v>
      </c>
      <c r="M92" s="30">
        <f t="shared" si="5"/>
        <v>7934341.572801962</v>
      </c>
      <c r="N92" s="239">
        <f t="shared" si="6"/>
        <v>14173587.872801961</v>
      </c>
    </row>
    <row r="93" spans="1:14" ht="24">
      <c r="A93" s="314">
        <v>300600238</v>
      </c>
      <c r="B93" s="30">
        <v>4123248.41</v>
      </c>
      <c r="C93" s="30">
        <v>1133600</v>
      </c>
      <c r="D93" s="30">
        <v>1375076.07</v>
      </c>
      <c r="E93" s="30">
        <v>1671469.6300000001</v>
      </c>
      <c r="F93" s="30">
        <v>1343766.7499999995</v>
      </c>
      <c r="G93" s="240"/>
      <c r="H93" s="240"/>
      <c r="I93" s="30">
        <v>6728.650000000001</v>
      </c>
      <c r="J93" s="240">
        <v>9.094947017729282E-13</v>
      </c>
      <c r="K93" s="30">
        <f t="shared" si="4"/>
        <v>9653889.51</v>
      </c>
      <c r="L93" s="30">
        <v>10579122.097069282</v>
      </c>
      <c r="M93" s="30">
        <f t="shared" si="5"/>
        <v>10579122.097069282</v>
      </c>
      <c r="N93" s="239">
        <f t="shared" si="6"/>
        <v>20233011.607069284</v>
      </c>
    </row>
    <row r="94" spans="1:14" ht="24">
      <c r="A94" s="314">
        <v>300600239</v>
      </c>
      <c r="B94" s="30">
        <v>3531797.1999999997</v>
      </c>
      <c r="C94" s="30">
        <v>315770</v>
      </c>
      <c r="D94" s="30">
        <v>845313.01</v>
      </c>
      <c r="E94" s="30">
        <v>8253446.310000001</v>
      </c>
      <c r="F94" s="30">
        <v>2549652.9299999997</v>
      </c>
      <c r="G94" s="240"/>
      <c r="H94" s="30">
        <v>201752.1</v>
      </c>
      <c r="I94" s="240"/>
      <c r="J94" s="240">
        <v>2.9103830456733704E-11</v>
      </c>
      <c r="K94" s="30">
        <f t="shared" si="4"/>
        <v>15697731.55</v>
      </c>
      <c r="L94" s="30">
        <v>10909719.662602697</v>
      </c>
      <c r="M94" s="30">
        <f t="shared" si="5"/>
        <v>10909719.662602697</v>
      </c>
      <c r="N94" s="239">
        <f t="shared" si="6"/>
        <v>26607451.212602697</v>
      </c>
    </row>
    <row r="95" spans="1:14" ht="24">
      <c r="A95" s="314">
        <v>300600243</v>
      </c>
      <c r="B95" s="30">
        <v>830582</v>
      </c>
      <c r="C95" s="30">
        <v>9000</v>
      </c>
      <c r="D95" s="30">
        <v>348092</v>
      </c>
      <c r="E95" s="30">
        <v>614217.0800000001</v>
      </c>
      <c r="F95" s="30">
        <v>266456.56000000006</v>
      </c>
      <c r="G95" s="240"/>
      <c r="H95" s="240"/>
      <c r="I95" s="240"/>
      <c r="J95" s="240">
        <v>4.3655745685100555E-11</v>
      </c>
      <c r="K95" s="30">
        <f t="shared" si="4"/>
        <v>2068347.6400000001</v>
      </c>
      <c r="L95" s="30">
        <v>1818286.610433783</v>
      </c>
      <c r="M95" s="30">
        <f t="shared" si="5"/>
        <v>1818286.610433783</v>
      </c>
      <c r="N95" s="239">
        <f t="shared" si="6"/>
        <v>3886634.250433783</v>
      </c>
    </row>
    <row r="96" spans="1:14" ht="24">
      <c r="A96" s="314">
        <v>300600244</v>
      </c>
      <c r="B96" s="30">
        <v>2044351</v>
      </c>
      <c r="C96" s="240"/>
      <c r="D96" s="30">
        <v>601767</v>
      </c>
      <c r="E96" s="30">
        <v>1090640.69</v>
      </c>
      <c r="F96" s="30">
        <v>1106681.94</v>
      </c>
      <c r="G96" s="240"/>
      <c r="H96" s="240"/>
      <c r="I96" s="240"/>
      <c r="J96" s="240">
        <v>21849.999999999964</v>
      </c>
      <c r="K96" s="30">
        <f t="shared" si="4"/>
        <v>4865290.63</v>
      </c>
      <c r="L96" s="30">
        <v>6942548.876201716</v>
      </c>
      <c r="M96" s="30">
        <f t="shared" si="5"/>
        <v>6942548.876201716</v>
      </c>
      <c r="N96" s="239">
        <f t="shared" si="6"/>
        <v>11807839.506201716</v>
      </c>
    </row>
    <row r="97" spans="1:14" ht="24">
      <c r="A97" s="314">
        <v>300600245</v>
      </c>
      <c r="B97" s="30">
        <v>2925293.45</v>
      </c>
      <c r="C97" s="30">
        <v>166236</v>
      </c>
      <c r="D97" s="30">
        <v>798442</v>
      </c>
      <c r="E97" s="30">
        <v>723127.9299999999</v>
      </c>
      <c r="F97" s="30">
        <v>1152183.8699999999</v>
      </c>
      <c r="G97" s="240"/>
      <c r="H97" s="240"/>
      <c r="I97" s="30">
        <v>479.57</v>
      </c>
      <c r="J97" s="240">
        <v>-4.001776687800884E-11</v>
      </c>
      <c r="K97" s="30">
        <f t="shared" si="4"/>
        <v>5765762.82</v>
      </c>
      <c r="L97" s="30">
        <v>9422030.61770233</v>
      </c>
      <c r="M97" s="30">
        <f t="shared" si="5"/>
        <v>9422030.61770233</v>
      </c>
      <c r="N97" s="239">
        <f t="shared" si="6"/>
        <v>15187793.43770233</v>
      </c>
    </row>
    <row r="98" spans="1:14" ht="24">
      <c r="A98" s="314">
        <v>300600248</v>
      </c>
      <c r="B98" s="30">
        <v>752267.5800000001</v>
      </c>
      <c r="C98" s="240"/>
      <c r="D98" s="30">
        <v>250888</v>
      </c>
      <c r="E98" s="30">
        <v>598465.28</v>
      </c>
      <c r="F98" s="30">
        <v>209944.33000000002</v>
      </c>
      <c r="G98" s="240"/>
      <c r="H98" s="240"/>
      <c r="I98" s="240"/>
      <c r="J98" s="240">
        <v>0</v>
      </c>
      <c r="K98" s="30">
        <f t="shared" si="4"/>
        <v>1811565.1900000002</v>
      </c>
      <c r="L98" s="30">
        <v>1983585.3932004904</v>
      </c>
      <c r="M98" s="30">
        <f t="shared" si="5"/>
        <v>1983585.3932004904</v>
      </c>
      <c r="N98" s="239">
        <f t="shared" si="6"/>
        <v>3795150.5832004906</v>
      </c>
    </row>
    <row r="99" spans="1:14" ht="24">
      <c r="A99" s="314">
        <v>300600249</v>
      </c>
      <c r="B99" s="30">
        <v>971788</v>
      </c>
      <c r="C99" s="240"/>
      <c r="D99" s="30">
        <v>336718</v>
      </c>
      <c r="E99" s="30">
        <v>742844.0900000001</v>
      </c>
      <c r="F99" s="30">
        <v>230033.08</v>
      </c>
      <c r="G99" s="240"/>
      <c r="H99" s="240"/>
      <c r="I99" s="240"/>
      <c r="J99" s="240">
        <v>4.092726157978177E-12</v>
      </c>
      <c r="K99" s="30">
        <f t="shared" si="4"/>
        <v>2281383.17</v>
      </c>
      <c r="L99" s="30">
        <v>2810079.307034028</v>
      </c>
      <c r="M99" s="30">
        <f t="shared" si="5"/>
        <v>2810079.307034028</v>
      </c>
      <c r="N99" s="239">
        <f t="shared" si="6"/>
        <v>5091462.477034029</v>
      </c>
    </row>
    <row r="100" spans="1:14" ht="24">
      <c r="A100" s="314">
        <v>300600250</v>
      </c>
      <c r="B100" s="30">
        <v>2341200.76</v>
      </c>
      <c r="C100" s="30">
        <v>110446</v>
      </c>
      <c r="D100" s="30">
        <v>819788</v>
      </c>
      <c r="E100" s="30">
        <v>1923789.8099999998</v>
      </c>
      <c r="F100" s="30">
        <v>306110.06999999983</v>
      </c>
      <c r="G100" s="240"/>
      <c r="H100" s="240"/>
      <c r="I100" s="240"/>
      <c r="J100" s="240">
        <v>0</v>
      </c>
      <c r="K100" s="30">
        <f t="shared" si="4"/>
        <v>5501334.639999999</v>
      </c>
      <c r="L100" s="30">
        <v>7438445.22450184</v>
      </c>
      <c r="M100" s="30">
        <f t="shared" si="5"/>
        <v>7438445.22450184</v>
      </c>
      <c r="N100" s="239">
        <f t="shared" si="6"/>
        <v>12939779.864501838</v>
      </c>
    </row>
    <row r="101" spans="1:14" ht="24">
      <c r="A101" s="314">
        <v>300600253</v>
      </c>
      <c r="B101" s="30">
        <v>2649909.21</v>
      </c>
      <c r="C101" s="30">
        <v>41913</v>
      </c>
      <c r="D101" s="30">
        <v>915876.04</v>
      </c>
      <c r="E101" s="30">
        <v>1543370.35</v>
      </c>
      <c r="F101" s="30">
        <v>1304815.39</v>
      </c>
      <c r="G101" s="240"/>
      <c r="H101" s="30">
        <v>61653.4</v>
      </c>
      <c r="I101" s="30">
        <v>8536.970000000001</v>
      </c>
      <c r="J101" s="240">
        <v>0</v>
      </c>
      <c r="K101" s="30">
        <f t="shared" si="4"/>
        <v>6526074.359999999</v>
      </c>
      <c r="L101" s="30">
        <v>7107847.658968424</v>
      </c>
      <c r="M101" s="30">
        <f t="shared" si="5"/>
        <v>7107847.658968424</v>
      </c>
      <c r="N101" s="239">
        <f t="shared" si="6"/>
        <v>13633922.018968424</v>
      </c>
    </row>
    <row r="102" spans="1:14" ht="24">
      <c r="A102" s="314">
        <v>300600256</v>
      </c>
      <c r="B102" s="30">
        <v>2519639</v>
      </c>
      <c r="C102" s="30">
        <v>83157</v>
      </c>
      <c r="D102" s="30">
        <v>671166</v>
      </c>
      <c r="E102" s="30">
        <v>800608.9400000002</v>
      </c>
      <c r="F102" s="30">
        <v>1633926.6</v>
      </c>
      <c r="G102" s="240"/>
      <c r="H102" s="240"/>
      <c r="I102" s="240"/>
      <c r="J102" s="240">
        <v>0</v>
      </c>
      <c r="K102" s="30">
        <f t="shared" si="4"/>
        <v>5708497.540000001</v>
      </c>
      <c r="L102" s="30">
        <v>6611951.310668302</v>
      </c>
      <c r="M102" s="30">
        <f t="shared" si="5"/>
        <v>6611951.310668302</v>
      </c>
      <c r="N102" s="239">
        <f t="shared" si="6"/>
        <v>12320448.850668304</v>
      </c>
    </row>
    <row r="103" spans="1:14" ht="24">
      <c r="A103" s="314">
        <v>300600259</v>
      </c>
      <c r="B103" s="30">
        <v>1616512</v>
      </c>
      <c r="C103" s="30">
        <v>58481</v>
      </c>
      <c r="D103" s="30">
        <v>452304</v>
      </c>
      <c r="E103" s="30">
        <v>1720215.3</v>
      </c>
      <c r="F103" s="30">
        <v>759780.37</v>
      </c>
      <c r="G103" s="240"/>
      <c r="H103" s="240"/>
      <c r="I103" s="30">
        <v>1642.82</v>
      </c>
      <c r="J103" s="240">
        <v>-5.820766091346741E-11</v>
      </c>
      <c r="K103" s="30">
        <f t="shared" si="4"/>
        <v>4608935.49</v>
      </c>
      <c r="L103" s="30">
        <v>4628365.917467811</v>
      </c>
      <c r="M103" s="30">
        <f t="shared" si="5"/>
        <v>4628365.917467811</v>
      </c>
      <c r="N103" s="239">
        <f t="shared" si="6"/>
        <v>9237301.407467812</v>
      </c>
    </row>
    <row r="104" spans="1:14" ht="24">
      <c r="A104" s="314">
        <v>300600261</v>
      </c>
      <c r="B104" s="30">
        <v>134685.6</v>
      </c>
      <c r="C104" s="30">
        <v>10248</v>
      </c>
      <c r="D104" s="30">
        <v>116340</v>
      </c>
      <c r="E104" s="30">
        <v>203561.82</v>
      </c>
      <c r="F104" s="30">
        <v>513266.19</v>
      </c>
      <c r="G104" s="240"/>
      <c r="H104" s="240"/>
      <c r="I104" s="240"/>
      <c r="J104" s="240">
        <v>0</v>
      </c>
      <c r="K104" s="30">
        <f aca="true" t="shared" si="7" ref="K104:K120">SUM(B104:J104)</f>
        <v>978101.6100000001</v>
      </c>
      <c r="L104" s="30">
        <v>991792.6966002452</v>
      </c>
      <c r="M104" s="30">
        <f t="shared" si="5"/>
        <v>991792.6966002452</v>
      </c>
      <c r="N104" s="239">
        <f t="shared" si="6"/>
        <v>1969894.3066002452</v>
      </c>
    </row>
    <row r="105" spans="1:14" ht="24">
      <c r="A105" s="314">
        <v>300600262</v>
      </c>
      <c r="B105" s="30">
        <v>4672429.02</v>
      </c>
      <c r="C105" s="30">
        <v>1550412</v>
      </c>
      <c r="D105" s="30">
        <v>1321843</v>
      </c>
      <c r="E105" s="30">
        <v>2340930.77</v>
      </c>
      <c r="F105" s="30">
        <v>8532943.279999997</v>
      </c>
      <c r="G105" s="240"/>
      <c r="H105" s="240"/>
      <c r="I105" s="240"/>
      <c r="J105" s="240">
        <v>3.637978807091713E-10</v>
      </c>
      <c r="K105" s="30">
        <f t="shared" si="7"/>
        <v>18418558.069999997</v>
      </c>
      <c r="L105" s="30">
        <v>10579122.097069282</v>
      </c>
      <c r="M105" s="30">
        <f t="shared" si="5"/>
        <v>10579122.097069282</v>
      </c>
      <c r="N105" s="239">
        <f t="shared" si="6"/>
        <v>28997680.16706928</v>
      </c>
    </row>
    <row r="106" spans="1:14" ht="24">
      <c r="A106" s="314">
        <v>300600263</v>
      </c>
      <c r="B106" s="30">
        <v>5431350.380000001</v>
      </c>
      <c r="C106" s="30">
        <v>190000</v>
      </c>
      <c r="D106" s="30">
        <v>1839611.5899999999</v>
      </c>
      <c r="E106" s="30">
        <v>3016709.73</v>
      </c>
      <c r="F106" s="30">
        <v>2273910.0200000005</v>
      </c>
      <c r="G106" s="240"/>
      <c r="H106" s="240"/>
      <c r="I106" s="30">
        <v>0</v>
      </c>
      <c r="J106" s="240">
        <v>-2.1827872842550278E-11</v>
      </c>
      <c r="K106" s="30">
        <f t="shared" si="7"/>
        <v>12751581.720000003</v>
      </c>
      <c r="L106" s="30">
        <v>13719798.969636727</v>
      </c>
      <c r="M106" s="30">
        <f t="shared" si="5"/>
        <v>13719798.969636727</v>
      </c>
      <c r="N106" s="239">
        <f t="shared" si="6"/>
        <v>26471380.68963673</v>
      </c>
    </row>
    <row r="107" spans="1:14" ht="24">
      <c r="A107" s="314">
        <v>300600267</v>
      </c>
      <c r="B107" s="30">
        <v>3814803.6</v>
      </c>
      <c r="C107" s="30">
        <v>25000</v>
      </c>
      <c r="D107" s="30">
        <v>217936</v>
      </c>
      <c r="E107" s="30">
        <v>1332154.54</v>
      </c>
      <c r="F107" s="30">
        <v>1401561.2299999997</v>
      </c>
      <c r="G107" s="30">
        <v>0</v>
      </c>
      <c r="H107" s="30">
        <v>0</v>
      </c>
      <c r="I107" s="30">
        <v>0</v>
      </c>
      <c r="J107" s="240">
        <v>-7.275957614183426E-11</v>
      </c>
      <c r="K107" s="30">
        <f t="shared" si="7"/>
        <v>6791455.37</v>
      </c>
      <c r="L107" s="30">
        <v>7438445.22450184</v>
      </c>
      <c r="M107" s="30">
        <f t="shared" si="5"/>
        <v>7438445.22450184</v>
      </c>
      <c r="N107" s="239">
        <f t="shared" si="6"/>
        <v>14229900.59450184</v>
      </c>
    </row>
    <row r="108" spans="1:14" ht="24">
      <c r="A108" s="314">
        <v>300600270</v>
      </c>
      <c r="B108" s="30">
        <v>2269377</v>
      </c>
      <c r="C108" s="30">
        <v>116807</v>
      </c>
      <c r="D108" s="30">
        <v>46530</v>
      </c>
      <c r="E108" s="30">
        <v>616806.64</v>
      </c>
      <c r="F108" s="30">
        <v>570942.6000000002</v>
      </c>
      <c r="G108" s="240"/>
      <c r="H108" s="30">
        <v>132060</v>
      </c>
      <c r="I108" s="240"/>
      <c r="J108" s="240">
        <v>0</v>
      </c>
      <c r="K108" s="30">
        <f t="shared" si="7"/>
        <v>3752523.24</v>
      </c>
      <c r="L108" s="30">
        <v>5124262.265767934</v>
      </c>
      <c r="M108" s="30">
        <f t="shared" si="5"/>
        <v>5124262.265767934</v>
      </c>
      <c r="N108" s="239">
        <f t="shared" si="6"/>
        <v>8876785.505767934</v>
      </c>
    </row>
    <row r="109" spans="1:14" ht="24">
      <c r="A109" s="314">
        <v>300600271</v>
      </c>
      <c r="B109" s="30">
        <v>4228133.5600000005</v>
      </c>
      <c r="C109" s="240"/>
      <c r="D109" s="30">
        <v>1058614</v>
      </c>
      <c r="E109" s="30">
        <v>1129490.03</v>
      </c>
      <c r="F109" s="30">
        <v>1062664.39</v>
      </c>
      <c r="G109" s="240"/>
      <c r="H109" s="30">
        <v>163484.44</v>
      </c>
      <c r="I109" s="240"/>
      <c r="J109" s="240">
        <v>-8.36735125631094E-11</v>
      </c>
      <c r="K109" s="30">
        <f t="shared" si="7"/>
        <v>7642386.420000001</v>
      </c>
      <c r="L109" s="30">
        <v>7438445.22450184</v>
      </c>
      <c r="M109" s="30">
        <f t="shared" si="5"/>
        <v>7438445.22450184</v>
      </c>
      <c r="N109" s="239">
        <f t="shared" si="6"/>
        <v>15080831.64450184</v>
      </c>
    </row>
    <row r="110" spans="1:14" ht="23.25" customHeight="1">
      <c r="A110" s="314">
        <v>300600274</v>
      </c>
      <c r="B110" s="30">
        <v>2582558.7</v>
      </c>
      <c r="C110" s="30">
        <v>109420</v>
      </c>
      <c r="D110" s="30">
        <v>807616.06</v>
      </c>
      <c r="E110" s="30">
        <v>1407161.33</v>
      </c>
      <c r="F110" s="30">
        <v>1132646.9400000002</v>
      </c>
      <c r="G110" s="240"/>
      <c r="H110" s="240"/>
      <c r="I110" s="30">
        <v>1303.87</v>
      </c>
      <c r="J110" s="240">
        <v>0</v>
      </c>
      <c r="K110" s="30">
        <f t="shared" si="7"/>
        <v>6040706.9</v>
      </c>
      <c r="L110" s="30">
        <v>7273146.441735132</v>
      </c>
      <c r="M110" s="30">
        <f t="shared" si="5"/>
        <v>7273146.441735132</v>
      </c>
      <c r="N110" s="239">
        <f t="shared" si="6"/>
        <v>13313853.341735132</v>
      </c>
    </row>
    <row r="111" spans="1:14" ht="23.25" customHeight="1">
      <c r="A111" s="314">
        <v>300600277</v>
      </c>
      <c r="B111" s="30">
        <v>2803791.42</v>
      </c>
      <c r="C111" s="30">
        <v>114526</v>
      </c>
      <c r="D111" s="30">
        <v>717455</v>
      </c>
      <c r="E111" s="30">
        <v>613721.7</v>
      </c>
      <c r="F111" s="30">
        <v>753676.18</v>
      </c>
      <c r="G111" s="240"/>
      <c r="H111" s="30">
        <v>62550</v>
      </c>
      <c r="I111" s="30">
        <v>2</v>
      </c>
      <c r="J111" s="240">
        <v>-8.765255188336596E-11</v>
      </c>
      <c r="K111" s="30">
        <f t="shared" si="7"/>
        <v>5065722.3</v>
      </c>
      <c r="L111" s="30">
        <v>5289561.048534641</v>
      </c>
      <c r="M111" s="30">
        <f t="shared" si="5"/>
        <v>5289561.048534641</v>
      </c>
      <c r="N111" s="239">
        <f t="shared" si="6"/>
        <v>10355283.34853464</v>
      </c>
    </row>
    <row r="112" spans="1:14" ht="23.25" customHeight="1">
      <c r="A112" s="314">
        <v>300600279</v>
      </c>
      <c r="B112" s="30">
        <v>673958</v>
      </c>
      <c r="C112" s="30">
        <v>15430</v>
      </c>
      <c r="D112" s="30">
        <v>150220</v>
      </c>
      <c r="E112" s="30">
        <v>259785.57</v>
      </c>
      <c r="F112" s="30">
        <v>167448.73000000004</v>
      </c>
      <c r="G112" s="240"/>
      <c r="H112" s="30">
        <v>24557.7</v>
      </c>
      <c r="I112" s="240"/>
      <c r="J112" s="240">
        <v>0</v>
      </c>
      <c r="K112" s="30">
        <f t="shared" si="7"/>
        <v>1291400</v>
      </c>
      <c r="L112" s="30">
        <v>1157091.4793669528</v>
      </c>
      <c r="M112" s="30">
        <f t="shared" si="5"/>
        <v>1157091.4793669528</v>
      </c>
      <c r="N112" s="239">
        <f t="shared" si="6"/>
        <v>2448491.4793669526</v>
      </c>
    </row>
    <row r="113" spans="1:14" ht="23.25" customHeight="1">
      <c r="A113" s="314">
        <v>300600280</v>
      </c>
      <c r="B113" s="30">
        <v>3959754.2399999998</v>
      </c>
      <c r="C113" s="30">
        <v>338594</v>
      </c>
      <c r="D113" s="30">
        <v>887066</v>
      </c>
      <c r="E113" s="30">
        <v>1944762.6600000004</v>
      </c>
      <c r="F113" s="30">
        <v>1577224.2899999996</v>
      </c>
      <c r="G113" s="240"/>
      <c r="H113" s="240"/>
      <c r="I113" s="240"/>
      <c r="J113" s="240">
        <v>-1.4006218407303095E-10</v>
      </c>
      <c r="K113" s="30">
        <f t="shared" si="7"/>
        <v>8707401.19</v>
      </c>
      <c r="L113" s="30">
        <v>7934341.572801962</v>
      </c>
      <c r="M113" s="30">
        <f t="shared" si="5"/>
        <v>7934341.572801962</v>
      </c>
      <c r="N113" s="239">
        <f t="shared" si="6"/>
        <v>16641742.76280196</v>
      </c>
    </row>
    <row r="114" spans="1:14" ht="23.25" customHeight="1">
      <c r="A114" s="314">
        <v>300600292</v>
      </c>
      <c r="B114" s="30">
        <v>4930838.54</v>
      </c>
      <c r="C114" s="30">
        <v>957400</v>
      </c>
      <c r="D114" s="30">
        <v>723950</v>
      </c>
      <c r="E114" s="30">
        <v>581170.8099999999</v>
      </c>
      <c r="F114" s="30">
        <v>1015236.5899999999</v>
      </c>
      <c r="G114" s="240"/>
      <c r="H114" s="240"/>
      <c r="I114" s="30">
        <v>13291.8</v>
      </c>
      <c r="J114" s="240">
        <v>2.1827872842550278E-11</v>
      </c>
      <c r="K114" s="30">
        <f t="shared" si="7"/>
        <v>8221887.739999999</v>
      </c>
      <c r="L114" s="30">
        <v>10248524.531535868</v>
      </c>
      <c r="M114" s="30">
        <f t="shared" si="5"/>
        <v>10248524.531535868</v>
      </c>
      <c r="N114" s="239">
        <f t="shared" si="6"/>
        <v>18470412.271535866</v>
      </c>
    </row>
    <row r="115" spans="1:14" ht="23.25" customHeight="1">
      <c r="A115" s="314">
        <v>300600293</v>
      </c>
      <c r="B115" s="30">
        <v>2521593.39</v>
      </c>
      <c r="C115" s="30">
        <v>5460</v>
      </c>
      <c r="D115" s="30">
        <v>401280</v>
      </c>
      <c r="E115" s="30">
        <v>4213708.6899999995</v>
      </c>
      <c r="F115" s="30">
        <v>868198.8400000001</v>
      </c>
      <c r="G115" s="240"/>
      <c r="H115" s="240"/>
      <c r="I115" s="30">
        <v>14</v>
      </c>
      <c r="J115" s="240">
        <v>0</v>
      </c>
      <c r="K115" s="30">
        <f t="shared" si="7"/>
        <v>8010254.92</v>
      </c>
      <c r="L115" s="30">
        <v>6281353.745134887</v>
      </c>
      <c r="M115" s="30">
        <f t="shared" si="5"/>
        <v>6281353.745134887</v>
      </c>
      <c r="N115" s="239">
        <f t="shared" si="6"/>
        <v>14291608.665134888</v>
      </c>
    </row>
    <row r="116" spans="1:14" ht="23.25" customHeight="1">
      <c r="A116" s="314">
        <v>300600294</v>
      </c>
      <c r="B116" s="30">
        <v>2200016.04</v>
      </c>
      <c r="C116" s="30">
        <v>3090</v>
      </c>
      <c r="D116" s="30">
        <v>322730</v>
      </c>
      <c r="E116" s="30">
        <v>5234769.350000001</v>
      </c>
      <c r="F116" s="30">
        <v>695002.06</v>
      </c>
      <c r="G116" s="240"/>
      <c r="H116" s="30">
        <v>31042.23</v>
      </c>
      <c r="I116" s="30">
        <v>7</v>
      </c>
      <c r="J116" s="240">
        <v>267921.9999999998</v>
      </c>
      <c r="K116" s="30">
        <f t="shared" si="7"/>
        <v>8754578.680000002</v>
      </c>
      <c r="L116" s="30">
        <v>6281353.745134887</v>
      </c>
      <c r="M116" s="30">
        <f t="shared" si="5"/>
        <v>6281353.745134887</v>
      </c>
      <c r="N116" s="239">
        <f t="shared" si="6"/>
        <v>15035932.42513489</v>
      </c>
    </row>
    <row r="117" spans="1:14" ht="23.25" customHeight="1">
      <c r="A117" s="314">
        <v>300600295</v>
      </c>
      <c r="B117" s="30">
        <v>2872952.05</v>
      </c>
      <c r="C117" s="30">
        <v>41040</v>
      </c>
      <c r="D117" s="30">
        <v>385920</v>
      </c>
      <c r="E117" s="30">
        <v>193327210.41000003</v>
      </c>
      <c r="F117" s="30">
        <v>1515350.77</v>
      </c>
      <c r="G117" s="240"/>
      <c r="H117" s="240"/>
      <c r="I117" s="30">
        <v>10</v>
      </c>
      <c r="J117" s="240">
        <v>1040</v>
      </c>
      <c r="K117" s="30">
        <f t="shared" si="7"/>
        <v>198143523.23000005</v>
      </c>
      <c r="L117" s="30">
        <v>8430237.921102084</v>
      </c>
      <c r="M117" s="30">
        <f t="shared" si="5"/>
        <v>8430237.921102084</v>
      </c>
      <c r="N117" s="239">
        <f t="shared" si="6"/>
        <v>206573761.15110213</v>
      </c>
    </row>
    <row r="118" spans="1:14" ht="23.25" customHeight="1">
      <c r="A118" s="314">
        <v>300600296</v>
      </c>
      <c r="B118" s="30">
        <v>2936426.42</v>
      </c>
      <c r="C118" s="30">
        <v>16025</v>
      </c>
      <c r="D118" s="30">
        <v>263680</v>
      </c>
      <c r="E118" s="30">
        <v>8080458.390000001</v>
      </c>
      <c r="F118" s="30">
        <v>700868.0399999998</v>
      </c>
      <c r="G118" s="240"/>
      <c r="H118" s="240"/>
      <c r="I118" s="240"/>
      <c r="J118" s="240">
        <v>0</v>
      </c>
      <c r="K118" s="30">
        <f t="shared" si="7"/>
        <v>11997457.85</v>
      </c>
      <c r="L118" s="30">
        <v>5950756.179601472</v>
      </c>
      <c r="M118" s="30">
        <f t="shared" si="5"/>
        <v>5950756.179601472</v>
      </c>
      <c r="N118" s="239">
        <f t="shared" si="6"/>
        <v>17948214.02960147</v>
      </c>
    </row>
    <row r="119" spans="1:14" ht="23.25" customHeight="1">
      <c r="A119" s="314">
        <v>300600297</v>
      </c>
      <c r="B119" s="30">
        <v>2205051.5</v>
      </c>
      <c r="C119" s="30">
        <v>8680</v>
      </c>
      <c r="D119" s="30">
        <v>396480</v>
      </c>
      <c r="E119" s="30">
        <v>4566286.44</v>
      </c>
      <c r="F119" s="30">
        <v>605770.8</v>
      </c>
      <c r="G119" s="240"/>
      <c r="H119" s="240"/>
      <c r="I119" s="240"/>
      <c r="J119" s="240">
        <v>3516384.1</v>
      </c>
      <c r="K119" s="30">
        <f t="shared" si="7"/>
        <v>11298652.84</v>
      </c>
      <c r="L119" s="30">
        <v>6281353.745134887</v>
      </c>
      <c r="M119" s="30">
        <f t="shared" si="5"/>
        <v>6281353.745134887</v>
      </c>
      <c r="N119" s="239">
        <f t="shared" si="6"/>
        <v>17580006.585134886</v>
      </c>
    </row>
    <row r="120" spans="1:14" ht="23.25" customHeight="1">
      <c r="A120" s="315">
        <v>300600298</v>
      </c>
      <c r="B120" s="31">
        <v>1597028.1900000002</v>
      </c>
      <c r="C120" s="31">
        <v>19094</v>
      </c>
      <c r="D120" s="31">
        <v>369632</v>
      </c>
      <c r="E120" s="31">
        <v>829254.0900000001</v>
      </c>
      <c r="F120" s="31">
        <v>99375.02</v>
      </c>
      <c r="G120" s="255"/>
      <c r="H120" s="31">
        <v>49308.3</v>
      </c>
      <c r="I120" s="255"/>
      <c r="J120" s="255">
        <v>0</v>
      </c>
      <c r="K120" s="31">
        <f t="shared" si="7"/>
        <v>2963691.6</v>
      </c>
      <c r="L120" s="31">
        <v>4297768.351934396</v>
      </c>
      <c r="M120" s="31">
        <f t="shared" si="5"/>
        <v>4297768.351934396</v>
      </c>
      <c r="N120" s="256">
        <f t="shared" si="6"/>
        <v>7261459.951934395</v>
      </c>
    </row>
    <row r="121" spans="1:14" s="309" customFormat="1" ht="24.75" thickBot="1">
      <c r="A121" s="310" t="s">
        <v>42</v>
      </c>
      <c r="B121" s="257">
        <f>SUM(B7:B120)</f>
        <v>383885987.0200001</v>
      </c>
      <c r="C121" s="257">
        <f aca="true" t="shared" si="8" ref="C121:N121">SUM(C7:C120)</f>
        <v>21469084.04</v>
      </c>
      <c r="D121" s="257">
        <f t="shared" si="8"/>
        <v>125263475.21000001</v>
      </c>
      <c r="E121" s="257">
        <f t="shared" si="8"/>
        <v>649014938.6600001</v>
      </c>
      <c r="F121" s="257">
        <f t="shared" si="8"/>
        <v>184765474.33999994</v>
      </c>
      <c r="G121" s="257">
        <f t="shared" si="8"/>
        <v>12000000</v>
      </c>
      <c r="H121" s="257">
        <f t="shared" si="8"/>
        <v>5500524.42</v>
      </c>
      <c r="I121" s="257">
        <f t="shared" si="8"/>
        <v>2245376.9</v>
      </c>
      <c r="J121" s="257">
        <f t="shared" si="8"/>
        <v>14918279.639999999</v>
      </c>
      <c r="K121" s="316">
        <f t="shared" si="8"/>
        <v>1399063140.2299998</v>
      </c>
      <c r="L121" s="257">
        <f t="shared" si="8"/>
        <v>975593415.8891078</v>
      </c>
      <c r="M121" s="257">
        <f t="shared" si="8"/>
        <v>975593415.8891078</v>
      </c>
      <c r="N121" s="257">
        <f t="shared" si="8"/>
        <v>2374656556.1191077</v>
      </c>
    </row>
    <row r="122" spans="1:14" s="309" customFormat="1" ht="24">
      <c r="A122" s="254" t="s">
        <v>43</v>
      </c>
      <c r="B122" s="318"/>
      <c r="C122" s="318"/>
      <c r="D122" s="318"/>
      <c r="E122" s="318"/>
      <c r="F122" s="318"/>
      <c r="G122" s="318"/>
      <c r="H122" s="318"/>
      <c r="I122" s="318"/>
      <c r="J122" s="248">
        <v>0</v>
      </c>
      <c r="K122" s="317">
        <f aca="true" t="shared" si="9" ref="K122:K130">SUM(B122:J122)</f>
        <v>0</v>
      </c>
      <c r="L122" s="318"/>
      <c r="M122" s="258">
        <f t="shared" si="5"/>
        <v>0</v>
      </c>
      <c r="N122" s="248">
        <f t="shared" si="6"/>
        <v>0</v>
      </c>
    </row>
    <row r="123" spans="1:14" ht="24">
      <c r="A123" s="314">
        <v>300600001</v>
      </c>
      <c r="B123" s="30">
        <v>1021574</v>
      </c>
      <c r="C123" s="30">
        <v>3600</v>
      </c>
      <c r="D123" s="30">
        <v>243363.1</v>
      </c>
      <c r="E123" s="30">
        <v>2785054.6</v>
      </c>
      <c r="F123" s="30">
        <v>115164.96000000002</v>
      </c>
      <c r="G123" s="240"/>
      <c r="H123" s="240"/>
      <c r="I123" s="240"/>
      <c r="J123" s="240">
        <v>-1.8189894035458565E-12</v>
      </c>
      <c r="K123" s="30">
        <f t="shared" si="9"/>
        <v>4168756.66</v>
      </c>
      <c r="L123" s="30">
        <v>2148884.175967198</v>
      </c>
      <c r="M123" s="30">
        <f t="shared" si="5"/>
        <v>2148884.175967198</v>
      </c>
      <c r="N123" s="239">
        <f t="shared" si="6"/>
        <v>6317640.835967198</v>
      </c>
    </row>
    <row r="124" spans="1:14" ht="24">
      <c r="A124" s="314">
        <v>300600002</v>
      </c>
      <c r="B124" s="30">
        <v>256687.5</v>
      </c>
      <c r="C124" s="30">
        <v>25000</v>
      </c>
      <c r="D124" s="30">
        <v>257169</v>
      </c>
      <c r="E124" s="30">
        <v>67605.29</v>
      </c>
      <c r="F124" s="30">
        <v>104475.92000000003</v>
      </c>
      <c r="G124" s="240"/>
      <c r="H124" s="240"/>
      <c r="I124" s="240"/>
      <c r="J124" s="240">
        <v>0</v>
      </c>
      <c r="K124" s="30">
        <f t="shared" si="9"/>
        <v>710937.7100000001</v>
      </c>
      <c r="L124" s="30">
        <v>1983585.3932004904</v>
      </c>
      <c r="M124" s="30">
        <f t="shared" si="5"/>
        <v>1983585.3932004904</v>
      </c>
      <c r="N124" s="239">
        <f t="shared" si="6"/>
        <v>2694523.1032004906</v>
      </c>
    </row>
    <row r="125" spans="1:14" ht="24">
      <c r="A125" s="314">
        <v>300600007</v>
      </c>
      <c r="B125" s="30">
        <v>2207099.06</v>
      </c>
      <c r="C125" s="240"/>
      <c r="D125" s="30">
        <v>1496040</v>
      </c>
      <c r="E125" s="30">
        <v>2722194.41</v>
      </c>
      <c r="F125" s="30">
        <v>15479009.910000008</v>
      </c>
      <c r="G125" s="240"/>
      <c r="H125" s="240"/>
      <c r="I125" s="240"/>
      <c r="J125" s="240">
        <v>2.2919266484677792E-10</v>
      </c>
      <c r="K125" s="30">
        <f t="shared" si="9"/>
        <v>21904343.38000001</v>
      </c>
      <c r="L125" s="30">
        <v>7438445.22450184</v>
      </c>
      <c r="M125" s="30">
        <f t="shared" si="5"/>
        <v>7438445.22450184</v>
      </c>
      <c r="N125" s="239">
        <f t="shared" si="6"/>
        <v>29342788.60450185</v>
      </c>
    </row>
    <row r="126" spans="1:14" ht="24">
      <c r="A126" s="314">
        <v>300600008</v>
      </c>
      <c r="B126" s="30">
        <v>1099762.9</v>
      </c>
      <c r="C126" s="30">
        <v>367900</v>
      </c>
      <c r="D126" s="30">
        <v>861940.9</v>
      </c>
      <c r="E126" s="30">
        <v>331103.1</v>
      </c>
      <c r="F126" s="30">
        <v>440341.43000000005</v>
      </c>
      <c r="G126" s="240"/>
      <c r="H126" s="240"/>
      <c r="I126" s="240"/>
      <c r="J126" s="240">
        <v>0</v>
      </c>
      <c r="K126" s="30">
        <f t="shared" si="9"/>
        <v>3101048.33</v>
      </c>
      <c r="L126" s="30">
        <v>6446652.527901594</v>
      </c>
      <c r="M126" s="30">
        <f t="shared" si="5"/>
        <v>6446652.527901594</v>
      </c>
      <c r="N126" s="239">
        <f t="shared" si="6"/>
        <v>9547700.857901594</v>
      </c>
    </row>
    <row r="127" spans="1:14" ht="24">
      <c r="A127" s="314">
        <v>300600011</v>
      </c>
      <c r="B127" s="30">
        <v>5767869.76</v>
      </c>
      <c r="C127" s="240"/>
      <c r="D127" s="30">
        <v>629767.45</v>
      </c>
      <c r="E127" s="30">
        <v>2156751395.55</v>
      </c>
      <c r="F127" s="30">
        <v>46094605.230000004</v>
      </c>
      <c r="G127" s="240"/>
      <c r="H127" s="240"/>
      <c r="I127" s="30">
        <v>0</v>
      </c>
      <c r="J127" s="240">
        <v>39669.97999999988</v>
      </c>
      <c r="K127" s="30">
        <f t="shared" si="9"/>
        <v>2209283307.9700003</v>
      </c>
      <c r="L127" s="30">
        <v>11736213.576436235</v>
      </c>
      <c r="M127" s="30">
        <f t="shared" si="5"/>
        <v>11736213.576436235</v>
      </c>
      <c r="N127" s="239">
        <f t="shared" si="6"/>
        <v>2221019521.5464363</v>
      </c>
    </row>
    <row r="128" spans="1:14" ht="24">
      <c r="A128" s="314">
        <v>300600012</v>
      </c>
      <c r="B128" s="30">
        <v>8453518.89</v>
      </c>
      <c r="C128" s="30">
        <v>96112491</v>
      </c>
      <c r="D128" s="30">
        <v>788175</v>
      </c>
      <c r="E128" s="30">
        <v>28806383.2</v>
      </c>
      <c r="F128" s="30">
        <v>5469771.479999999</v>
      </c>
      <c r="G128" s="240"/>
      <c r="H128" s="240"/>
      <c r="I128" s="240"/>
      <c r="J128" s="240">
        <v>1.1596057447604835E-11</v>
      </c>
      <c r="K128" s="30">
        <f t="shared" si="9"/>
        <v>139630339.57</v>
      </c>
      <c r="L128" s="30">
        <v>18513463.669871245</v>
      </c>
      <c r="M128" s="30">
        <f t="shared" si="5"/>
        <v>18513463.669871245</v>
      </c>
      <c r="N128" s="239">
        <f t="shared" si="6"/>
        <v>158143803.23987123</v>
      </c>
    </row>
    <row r="129" spans="1:14" ht="24">
      <c r="A129" s="314">
        <v>300600014</v>
      </c>
      <c r="B129" s="30">
        <v>138061655.67999998</v>
      </c>
      <c r="C129" s="30">
        <v>109600</v>
      </c>
      <c r="D129" s="30">
        <v>596236</v>
      </c>
      <c r="E129" s="30">
        <v>42469194.21000001</v>
      </c>
      <c r="F129" s="30">
        <v>7627248.2700000005</v>
      </c>
      <c r="G129" s="240"/>
      <c r="H129" s="240"/>
      <c r="I129" s="240"/>
      <c r="J129" s="240">
        <v>9015.999999872874</v>
      </c>
      <c r="K129" s="30">
        <f t="shared" si="9"/>
        <v>188872950.15999988</v>
      </c>
      <c r="L129" s="30">
        <v>39341110.2984764</v>
      </c>
      <c r="M129" s="30">
        <f t="shared" si="5"/>
        <v>39341110.2984764</v>
      </c>
      <c r="N129" s="239">
        <f t="shared" si="6"/>
        <v>228214060.45847628</v>
      </c>
    </row>
    <row r="130" spans="1:14" ht="24">
      <c r="A130" s="315">
        <v>300600015</v>
      </c>
      <c r="B130" s="31">
        <v>11399797.86</v>
      </c>
      <c r="C130" s="31">
        <v>263700</v>
      </c>
      <c r="D130" s="31">
        <v>266640</v>
      </c>
      <c r="E130" s="31">
        <v>94716152.99</v>
      </c>
      <c r="F130" s="31">
        <v>16575167.029999997</v>
      </c>
      <c r="G130" s="255"/>
      <c r="H130" s="255"/>
      <c r="I130" s="31">
        <v>0</v>
      </c>
      <c r="J130" s="255">
        <v>-1.4006218407303095E-10</v>
      </c>
      <c r="K130" s="31">
        <f t="shared" si="9"/>
        <v>123221457.88</v>
      </c>
      <c r="L130" s="31">
        <v>15207488.014537094</v>
      </c>
      <c r="M130" s="31">
        <f t="shared" si="5"/>
        <v>15207488.014537094</v>
      </c>
      <c r="N130" s="256">
        <f t="shared" si="6"/>
        <v>138428945.8945371</v>
      </c>
    </row>
    <row r="131" spans="1:14" s="309" customFormat="1" ht="24.75" thickBot="1">
      <c r="A131" s="310" t="s">
        <v>39</v>
      </c>
      <c r="B131" s="257">
        <f>SUM(B123:B130)</f>
        <v>168267965.64999998</v>
      </c>
      <c r="C131" s="257">
        <f aca="true" t="shared" si="10" ref="C131:N131">SUM(C123:C130)</f>
        <v>96882291</v>
      </c>
      <c r="D131" s="257">
        <f t="shared" si="10"/>
        <v>5139331.45</v>
      </c>
      <c r="E131" s="257">
        <f t="shared" si="10"/>
        <v>2328649083.35</v>
      </c>
      <c r="F131" s="257">
        <f t="shared" si="10"/>
        <v>91905784.23</v>
      </c>
      <c r="G131" s="257">
        <f t="shared" si="10"/>
        <v>0</v>
      </c>
      <c r="H131" s="257">
        <f t="shared" si="10"/>
        <v>0</v>
      </c>
      <c r="I131" s="257">
        <f t="shared" si="10"/>
        <v>0</v>
      </c>
      <c r="J131" s="257">
        <f t="shared" si="10"/>
        <v>48685.979999872856</v>
      </c>
      <c r="K131" s="316">
        <f t="shared" si="10"/>
        <v>2690893141.6600003</v>
      </c>
      <c r="L131" s="257">
        <f t="shared" si="10"/>
        <v>102815842.8808921</v>
      </c>
      <c r="M131" s="257">
        <f t="shared" si="10"/>
        <v>102815842.8808921</v>
      </c>
      <c r="N131" s="257">
        <f t="shared" si="10"/>
        <v>2793708984.5408916</v>
      </c>
    </row>
    <row r="132" spans="1:14" s="261" customFormat="1" ht="24.75" thickBot="1">
      <c r="A132" s="311" t="s">
        <v>66</v>
      </c>
      <c r="B132" s="259">
        <f>B121+B131</f>
        <v>552153952.6700001</v>
      </c>
      <c r="C132" s="259">
        <f aca="true" t="shared" si="11" ref="C132:N132">C121+C131</f>
        <v>118351375.03999999</v>
      </c>
      <c r="D132" s="259">
        <f t="shared" si="11"/>
        <v>130402806.66000001</v>
      </c>
      <c r="E132" s="259">
        <f t="shared" si="11"/>
        <v>2977664022.01</v>
      </c>
      <c r="F132" s="259">
        <f t="shared" si="11"/>
        <v>276671258.56999993</v>
      </c>
      <c r="G132" s="259">
        <f t="shared" si="11"/>
        <v>12000000</v>
      </c>
      <c r="H132" s="259">
        <f t="shared" si="11"/>
        <v>5500524.42</v>
      </c>
      <c r="I132" s="259">
        <f t="shared" si="11"/>
        <v>2245376.9</v>
      </c>
      <c r="J132" s="259">
        <f t="shared" si="11"/>
        <v>14966965.61999987</v>
      </c>
      <c r="K132" s="319">
        <f t="shared" si="11"/>
        <v>4089956281.8900003</v>
      </c>
      <c r="L132" s="259">
        <f t="shared" si="11"/>
        <v>1078409258.77</v>
      </c>
      <c r="M132" s="259">
        <f t="shared" si="11"/>
        <v>1078409258.77</v>
      </c>
      <c r="N132" s="259">
        <f t="shared" si="11"/>
        <v>5168365540.66</v>
      </c>
    </row>
    <row r="133" ht="24.75" thickTop="1"/>
  </sheetData>
  <sheetProtection/>
  <mergeCells count="2">
    <mergeCell ref="B3:K3"/>
    <mergeCell ref="L3:M3"/>
  </mergeCells>
  <printOptions horizontalCentered="1"/>
  <pageMargins left="0" right="0" top="0" bottom="0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64.28125" style="1" customWidth="1"/>
    <col min="2" max="3" width="19.140625" style="1" bestFit="1" customWidth="1"/>
    <col min="4" max="4" width="16.57421875" style="1" bestFit="1" customWidth="1"/>
    <col min="5" max="5" width="17.7109375" style="1" bestFit="1" customWidth="1"/>
    <col min="6" max="6" width="19.421875" style="1" bestFit="1" customWidth="1"/>
    <col min="7" max="7" width="23.140625" style="1" bestFit="1" customWidth="1"/>
    <col min="8" max="8" width="33.140625" style="1" bestFit="1" customWidth="1"/>
    <col min="9" max="9" width="20.00390625" style="34" bestFit="1" customWidth="1"/>
    <col min="10" max="16384" width="9.00390625" style="1" customWidth="1"/>
  </cols>
  <sheetData>
    <row r="1" spans="1:9" s="3" customFormat="1" ht="24">
      <c r="A1" s="2" t="s">
        <v>123</v>
      </c>
      <c r="B1" s="33"/>
      <c r="I1" s="34"/>
    </row>
    <row r="2" s="3" customFormat="1" ht="24">
      <c r="I2" s="35" t="s">
        <v>41</v>
      </c>
    </row>
    <row r="3" spans="1:9" s="27" customFormat="1" ht="24">
      <c r="A3" s="36" t="s">
        <v>102</v>
      </c>
      <c r="B3" s="36" t="s">
        <v>1</v>
      </c>
      <c r="C3" s="36" t="s">
        <v>2</v>
      </c>
      <c r="D3" s="36" t="s">
        <v>3</v>
      </c>
      <c r="E3" s="36" t="s">
        <v>16</v>
      </c>
      <c r="F3" s="36" t="s">
        <v>17</v>
      </c>
      <c r="G3" s="6" t="s">
        <v>19</v>
      </c>
      <c r="H3" s="6" t="s">
        <v>20</v>
      </c>
      <c r="I3" s="169" t="s">
        <v>30</v>
      </c>
    </row>
    <row r="4" spans="1:9" s="27" customFormat="1" ht="24">
      <c r="A4" s="236" t="s">
        <v>18</v>
      </c>
      <c r="B4" s="237"/>
      <c r="C4" s="237"/>
      <c r="D4" s="237"/>
      <c r="E4" s="237"/>
      <c r="F4" s="237"/>
      <c r="G4" s="170"/>
      <c r="H4" s="170"/>
      <c r="I4" s="171"/>
    </row>
    <row r="5" spans="1:9" s="45" customFormat="1" ht="24">
      <c r="A5" s="9" t="s">
        <v>136</v>
      </c>
      <c r="B5" s="10">
        <v>0</v>
      </c>
      <c r="C5" s="10">
        <v>0</v>
      </c>
      <c r="D5" s="10">
        <v>0</v>
      </c>
      <c r="E5" s="10">
        <v>0</v>
      </c>
      <c r="F5" s="245">
        <f aca="true" t="shared" si="0" ref="F5:F11">SUM(B5:E5)</f>
        <v>0</v>
      </c>
      <c r="G5" s="158">
        <v>0</v>
      </c>
      <c r="H5" s="9" t="s">
        <v>60</v>
      </c>
      <c r="I5" s="246">
        <v>0</v>
      </c>
    </row>
    <row r="6" spans="1:9" s="45" customFormat="1" ht="24">
      <c r="A6" s="9" t="s">
        <v>352</v>
      </c>
      <c r="B6" s="10">
        <v>12556248.01</v>
      </c>
      <c r="C6" s="10">
        <v>12875111.2</v>
      </c>
      <c r="D6" s="10">
        <v>224077</v>
      </c>
      <c r="E6" s="10">
        <v>502918.91</v>
      </c>
      <c r="F6" s="11">
        <f t="shared" si="0"/>
        <v>26158355.12</v>
      </c>
      <c r="G6" s="238">
        <v>482597391.11</v>
      </c>
      <c r="H6" s="9" t="s">
        <v>58</v>
      </c>
      <c r="I6" s="246">
        <f aca="true" t="shared" si="1" ref="I6:I12">F6/G6</f>
        <v>0.05420326674339116</v>
      </c>
    </row>
    <row r="7" spans="1:9" s="45" customFormat="1" ht="24">
      <c r="A7" s="9" t="s">
        <v>353</v>
      </c>
      <c r="B7" s="10">
        <v>67264566.95</v>
      </c>
      <c r="C7" s="10">
        <v>84558953.18</v>
      </c>
      <c r="D7" s="10">
        <v>1108694.75</v>
      </c>
      <c r="E7" s="10">
        <v>33052020.87</v>
      </c>
      <c r="F7" s="11">
        <f t="shared" si="0"/>
        <v>185984235.75</v>
      </c>
      <c r="G7" s="238">
        <v>150107106.57</v>
      </c>
      <c r="H7" s="9" t="s">
        <v>59</v>
      </c>
      <c r="I7" s="246">
        <f t="shared" si="1"/>
        <v>1.2390101974503738</v>
      </c>
    </row>
    <row r="8" spans="1:9" s="45" customFormat="1" ht="24">
      <c r="A8" s="12" t="s">
        <v>354</v>
      </c>
      <c r="B8" s="10">
        <v>27216883.24</v>
      </c>
      <c r="C8" s="10">
        <v>8109935.06</v>
      </c>
      <c r="D8" s="10">
        <v>222804.5</v>
      </c>
      <c r="E8" s="10">
        <v>683381.98</v>
      </c>
      <c r="F8" s="11">
        <f t="shared" si="0"/>
        <v>36233004.779999994</v>
      </c>
      <c r="G8" s="238">
        <v>195136499601.82</v>
      </c>
      <c r="H8" s="9" t="s">
        <v>61</v>
      </c>
      <c r="I8" s="246">
        <f t="shared" si="1"/>
        <v>0.00018568030508866448</v>
      </c>
    </row>
    <row r="9" spans="1:9" s="45" customFormat="1" ht="24">
      <c r="A9" s="12" t="s">
        <v>355</v>
      </c>
      <c r="B9" s="10">
        <v>101465006.07</v>
      </c>
      <c r="C9" s="10">
        <v>16969630.05</v>
      </c>
      <c r="D9" s="10">
        <v>483899.1</v>
      </c>
      <c r="E9" s="10">
        <v>1239962.8</v>
      </c>
      <c r="F9" s="11">
        <f t="shared" si="0"/>
        <v>120158498.01999998</v>
      </c>
      <c r="G9" s="238">
        <v>184125782846.49</v>
      </c>
      <c r="H9" s="9" t="s">
        <v>60</v>
      </c>
      <c r="I9" s="246">
        <f t="shared" si="1"/>
        <v>0.0006525892037628373</v>
      </c>
    </row>
    <row r="10" spans="1:9" s="45" customFormat="1" ht="24">
      <c r="A10" s="9" t="s">
        <v>356</v>
      </c>
      <c r="B10" s="10">
        <v>704789798.81</v>
      </c>
      <c r="C10" s="10">
        <v>398685284.46</v>
      </c>
      <c r="D10" s="10">
        <v>12382304.09</v>
      </c>
      <c r="E10" s="10">
        <v>100670577.19</v>
      </c>
      <c r="F10" s="11">
        <f t="shared" si="0"/>
        <v>1216527964.55</v>
      </c>
      <c r="G10" s="238">
        <v>880984259503.1199</v>
      </c>
      <c r="H10" s="9" t="s">
        <v>60</v>
      </c>
      <c r="I10" s="246">
        <f t="shared" si="1"/>
        <v>0.0013808736665012933</v>
      </c>
    </row>
    <row r="11" spans="1:9" s="45" customFormat="1" ht="24">
      <c r="A11" s="13" t="s">
        <v>357</v>
      </c>
      <c r="B11" s="14">
        <v>403257317.84</v>
      </c>
      <c r="C11" s="14">
        <v>281786768.36</v>
      </c>
      <c r="D11" s="14">
        <v>9111552.65</v>
      </c>
      <c r="E11" s="14">
        <v>47914977.96</v>
      </c>
      <c r="F11" s="11">
        <f t="shared" si="0"/>
        <v>742070616.8100001</v>
      </c>
      <c r="G11" s="241">
        <v>858104191.29</v>
      </c>
      <c r="H11" s="13" t="s">
        <v>58</v>
      </c>
      <c r="I11" s="247">
        <f t="shared" si="1"/>
        <v>0.8647791542591523</v>
      </c>
    </row>
    <row r="12" spans="1:9" s="27" customFormat="1" ht="24">
      <c r="A12" s="36" t="s">
        <v>56</v>
      </c>
      <c r="B12" s="172">
        <f aca="true" t="shared" si="2" ref="B12:G12">SUM(B5:B11)</f>
        <v>1316549820.9199998</v>
      </c>
      <c r="C12" s="172">
        <f t="shared" si="2"/>
        <v>802985682.31</v>
      </c>
      <c r="D12" s="172">
        <f t="shared" si="2"/>
        <v>23533332.09</v>
      </c>
      <c r="E12" s="172">
        <f t="shared" si="2"/>
        <v>184063839.71</v>
      </c>
      <c r="F12" s="172">
        <f t="shared" si="2"/>
        <v>2327132675.0299997</v>
      </c>
      <c r="G12" s="172">
        <f t="shared" si="2"/>
        <v>1261737350640.4</v>
      </c>
      <c r="H12" s="43"/>
      <c r="I12" s="174">
        <f t="shared" si="1"/>
        <v>0.0018443875612058677</v>
      </c>
    </row>
    <row r="13" spans="1:9" s="27" customFormat="1" ht="24">
      <c r="A13" s="38" t="s">
        <v>21</v>
      </c>
      <c r="B13" s="248"/>
      <c r="C13" s="248"/>
      <c r="D13" s="248"/>
      <c r="E13" s="248"/>
      <c r="F13" s="248"/>
      <c r="G13" s="153"/>
      <c r="H13" s="249"/>
      <c r="I13" s="175"/>
    </row>
    <row r="14" spans="1:9" s="45" customFormat="1" ht="24">
      <c r="A14" s="9" t="s">
        <v>358</v>
      </c>
      <c r="B14" s="10">
        <v>2490355.99</v>
      </c>
      <c r="C14" s="10">
        <v>71763.19</v>
      </c>
      <c r="D14" s="10">
        <v>27928</v>
      </c>
      <c r="E14" s="10">
        <v>104475.92</v>
      </c>
      <c r="F14" s="11">
        <f>SUM(B14:E14)</f>
        <v>2694523.1</v>
      </c>
      <c r="G14" s="238">
        <v>16200</v>
      </c>
      <c r="H14" s="9" t="s">
        <v>177</v>
      </c>
      <c r="I14" s="246">
        <f aca="true" t="shared" si="3" ref="I14:I28">F14/G14</f>
        <v>166.3285864197531</v>
      </c>
    </row>
    <row r="15" spans="1:9" s="45" customFormat="1" ht="24">
      <c r="A15" s="9" t="s">
        <v>359</v>
      </c>
      <c r="B15" s="10">
        <v>49868445.32</v>
      </c>
      <c r="C15" s="10">
        <v>19215943.34</v>
      </c>
      <c r="D15" s="10">
        <v>20346088.54</v>
      </c>
      <c r="E15" s="10">
        <v>3050899.31</v>
      </c>
      <c r="F15" s="11">
        <f aca="true" t="shared" si="4" ref="F15:F26">SUM(B15:E15)</f>
        <v>92481376.50999999</v>
      </c>
      <c r="G15" s="238">
        <v>899273</v>
      </c>
      <c r="H15" s="9" t="s">
        <v>62</v>
      </c>
      <c r="I15" s="246">
        <f t="shared" si="3"/>
        <v>102.8401570046026</v>
      </c>
    </row>
    <row r="16" spans="1:9" s="45" customFormat="1" ht="24">
      <c r="A16" s="9" t="s">
        <v>360</v>
      </c>
      <c r="B16" s="10">
        <v>50078201.68</v>
      </c>
      <c r="C16" s="10">
        <v>18237424.54</v>
      </c>
      <c r="D16" s="10">
        <v>19719799.54</v>
      </c>
      <c r="E16" s="10">
        <v>3050899.31</v>
      </c>
      <c r="F16" s="11">
        <f t="shared" si="4"/>
        <v>91086325.07</v>
      </c>
      <c r="G16" s="238">
        <v>5743</v>
      </c>
      <c r="H16" s="9" t="s">
        <v>63</v>
      </c>
      <c r="I16" s="246">
        <f t="shared" si="3"/>
        <v>15860.408335364791</v>
      </c>
    </row>
    <row r="17" spans="1:9" s="45" customFormat="1" ht="24">
      <c r="A17" s="9" t="s">
        <v>361</v>
      </c>
      <c r="B17" s="10">
        <v>12764091.14</v>
      </c>
      <c r="C17" s="10">
        <v>33547929.09</v>
      </c>
      <c r="D17" s="10">
        <v>286871.5</v>
      </c>
      <c r="E17" s="10">
        <v>2734885.74</v>
      </c>
      <c r="F17" s="11">
        <f t="shared" si="4"/>
        <v>49333777.470000006</v>
      </c>
      <c r="G17" s="238">
        <v>6526.005479452055</v>
      </c>
      <c r="H17" s="9" t="s">
        <v>164</v>
      </c>
      <c r="I17" s="246">
        <f t="shared" si="3"/>
        <v>7559.567276695305</v>
      </c>
    </row>
    <row r="18" spans="1:9" s="45" customFormat="1" ht="24">
      <c r="A18" s="9" t="s">
        <v>362</v>
      </c>
      <c r="B18" s="10">
        <v>12353009.74</v>
      </c>
      <c r="C18" s="10">
        <v>93665845.29</v>
      </c>
      <c r="D18" s="10">
        <v>42930</v>
      </c>
      <c r="E18" s="10">
        <v>2734885.74</v>
      </c>
      <c r="F18" s="11">
        <f t="shared" si="4"/>
        <v>108796670.77</v>
      </c>
      <c r="G18" s="238">
        <v>172550</v>
      </c>
      <c r="H18" s="9" t="s">
        <v>184</v>
      </c>
      <c r="I18" s="246">
        <f t="shared" si="3"/>
        <v>630.5225776296726</v>
      </c>
    </row>
    <row r="19" spans="1:9" s="45" customFormat="1" ht="24">
      <c r="A19" s="9" t="s">
        <v>363</v>
      </c>
      <c r="B19" s="10">
        <v>2408386.12</v>
      </c>
      <c r="C19" s="10">
        <v>3789167.76</v>
      </c>
      <c r="D19" s="10">
        <v>4922</v>
      </c>
      <c r="E19" s="10">
        <v>115164.96</v>
      </c>
      <c r="F19" s="11">
        <f t="shared" si="4"/>
        <v>6317640.84</v>
      </c>
      <c r="G19" s="238">
        <v>1</v>
      </c>
      <c r="H19" s="9" t="s">
        <v>187</v>
      </c>
      <c r="I19" s="246">
        <f t="shared" si="3"/>
        <v>6317640.84</v>
      </c>
    </row>
    <row r="20" spans="1:9" s="45" customFormat="1" ht="24">
      <c r="A20" s="9" t="s">
        <v>364</v>
      </c>
      <c r="B20" s="10">
        <v>7517587.18</v>
      </c>
      <c r="C20" s="10">
        <v>1316287.25</v>
      </c>
      <c r="D20" s="10">
        <v>264215</v>
      </c>
      <c r="E20" s="10">
        <v>440341.43</v>
      </c>
      <c r="F20" s="11">
        <f t="shared" si="4"/>
        <v>9538430.86</v>
      </c>
      <c r="G20" s="238">
        <v>96</v>
      </c>
      <c r="H20" s="9" t="s">
        <v>63</v>
      </c>
      <c r="I20" s="246">
        <f t="shared" si="3"/>
        <v>99358.65479166666</v>
      </c>
    </row>
    <row r="21" spans="1:9" s="45" customFormat="1" ht="24">
      <c r="A21" s="9" t="s">
        <v>365</v>
      </c>
      <c r="B21" s="10">
        <v>10856540.79</v>
      </c>
      <c r="C21" s="10">
        <v>2837072.8</v>
      </c>
      <c r="D21" s="10">
        <v>182455.1</v>
      </c>
      <c r="E21" s="10">
        <v>15479009.91</v>
      </c>
      <c r="F21" s="11">
        <f t="shared" si="4"/>
        <v>29355078.6</v>
      </c>
      <c r="G21" s="238">
        <v>13386</v>
      </c>
      <c r="H21" s="9" t="s">
        <v>64</v>
      </c>
      <c r="I21" s="246">
        <f t="shared" si="3"/>
        <v>2192.9686687584044</v>
      </c>
    </row>
    <row r="22" spans="1:9" s="45" customFormat="1" ht="24">
      <c r="A22" s="9" t="s">
        <v>366</v>
      </c>
      <c r="B22" s="10">
        <v>39970889.3</v>
      </c>
      <c r="C22" s="10">
        <v>2134632483.02</v>
      </c>
      <c r="D22" s="10">
        <v>320434</v>
      </c>
      <c r="E22" s="10">
        <v>46094605.23</v>
      </c>
      <c r="F22" s="11">
        <f t="shared" si="4"/>
        <v>2221018411.55</v>
      </c>
      <c r="G22" s="238">
        <v>76198</v>
      </c>
      <c r="H22" s="9" t="s">
        <v>158</v>
      </c>
      <c r="I22" s="246">
        <f t="shared" si="3"/>
        <v>29147.988287750337</v>
      </c>
    </row>
    <row r="23" spans="1:9" s="45" customFormat="1" ht="24">
      <c r="A23" s="9" t="s">
        <v>367</v>
      </c>
      <c r="B23" s="10">
        <v>24270969.72</v>
      </c>
      <c r="C23" s="10">
        <v>44166175.84</v>
      </c>
      <c r="D23" s="10">
        <v>104064</v>
      </c>
      <c r="E23" s="10">
        <v>8287583.52</v>
      </c>
      <c r="F23" s="11">
        <f t="shared" si="4"/>
        <v>76828793.08</v>
      </c>
      <c r="G23" s="238">
        <v>6700</v>
      </c>
      <c r="H23" s="9" t="s">
        <v>169</v>
      </c>
      <c r="I23" s="246">
        <f t="shared" si="3"/>
        <v>11466.984041791044</v>
      </c>
    </row>
    <row r="24" spans="1:9" s="45" customFormat="1" ht="24">
      <c r="A24" s="9" t="s">
        <v>368</v>
      </c>
      <c r="B24" s="10">
        <v>14575069.99</v>
      </c>
      <c r="C24" s="10">
        <v>13133395.78</v>
      </c>
      <c r="D24" s="10">
        <v>181895.75</v>
      </c>
      <c r="E24" s="10">
        <v>701634.63</v>
      </c>
      <c r="F24" s="11">
        <f t="shared" si="4"/>
        <v>28591996.15</v>
      </c>
      <c r="G24" s="238">
        <v>1</v>
      </c>
      <c r="H24" s="9" t="s">
        <v>187</v>
      </c>
      <c r="I24" s="246">
        <f t="shared" si="3"/>
        <v>28591996.15</v>
      </c>
    </row>
    <row r="25" spans="1:9" s="45" customFormat="1" ht="24">
      <c r="A25" s="9" t="s">
        <v>369</v>
      </c>
      <c r="B25" s="10">
        <v>38677434.27</v>
      </c>
      <c r="C25" s="10">
        <v>13524070.12</v>
      </c>
      <c r="D25" s="10">
        <v>9864644.77</v>
      </c>
      <c r="E25" s="10">
        <v>1525449.65</v>
      </c>
      <c r="F25" s="11">
        <f t="shared" si="4"/>
        <v>63591598.809999995</v>
      </c>
      <c r="G25" s="238">
        <v>14000000</v>
      </c>
      <c r="H25" s="9" t="s">
        <v>206</v>
      </c>
      <c r="I25" s="246">
        <f t="shared" si="3"/>
        <v>4.542257057857142</v>
      </c>
    </row>
    <row r="26" spans="1:9" s="45" customFormat="1" ht="24">
      <c r="A26" s="13" t="s">
        <v>370</v>
      </c>
      <c r="B26" s="14">
        <v>22171963.46</v>
      </c>
      <c r="C26" s="14">
        <v>31138695.84</v>
      </c>
      <c r="D26" s="14">
        <v>0</v>
      </c>
      <c r="E26" s="14">
        <v>8287583.52</v>
      </c>
      <c r="F26" s="152">
        <f t="shared" si="4"/>
        <v>61598242.81999999</v>
      </c>
      <c r="G26" s="241">
        <v>1</v>
      </c>
      <c r="H26" s="13" t="s">
        <v>208</v>
      </c>
      <c r="I26" s="247">
        <f t="shared" si="3"/>
        <v>61598242.81999999</v>
      </c>
    </row>
    <row r="27" spans="1:9" s="27" customFormat="1" ht="24">
      <c r="A27" s="36" t="s">
        <v>57</v>
      </c>
      <c r="B27" s="172">
        <f>SUM(B14:B26)</f>
        <v>288002944.7</v>
      </c>
      <c r="C27" s="172">
        <f>SUM(C14:C26)</f>
        <v>2409276253.86</v>
      </c>
      <c r="D27" s="172">
        <f>SUM(D14:D26)</f>
        <v>51346248.2</v>
      </c>
      <c r="E27" s="172">
        <f>SUM(E14:E26)</f>
        <v>92607418.86999999</v>
      </c>
      <c r="F27" s="172">
        <f>SUM(F14:F26)</f>
        <v>2841232865.63</v>
      </c>
      <c r="G27" s="172">
        <f>SUM(G15:G26)</f>
        <v>15180475.005479451</v>
      </c>
      <c r="H27" s="173"/>
      <c r="I27" s="174">
        <f t="shared" si="3"/>
        <v>187.16363385232978</v>
      </c>
    </row>
    <row r="28" spans="1:9" s="27" customFormat="1" ht="24.75" thickBot="1">
      <c r="A28" s="242" t="s">
        <v>7</v>
      </c>
      <c r="B28" s="243">
        <f aca="true" t="shared" si="5" ref="B28:G28">B12+B27</f>
        <v>1604552765.62</v>
      </c>
      <c r="C28" s="243">
        <f t="shared" si="5"/>
        <v>3212261936.17</v>
      </c>
      <c r="D28" s="243">
        <f t="shared" si="5"/>
        <v>74879580.29</v>
      </c>
      <c r="E28" s="243">
        <f t="shared" si="5"/>
        <v>276671258.58</v>
      </c>
      <c r="F28" s="243">
        <f t="shared" si="5"/>
        <v>5168365540.66</v>
      </c>
      <c r="G28" s="243">
        <f t="shared" si="5"/>
        <v>1261752531115.4053</v>
      </c>
      <c r="H28" s="177"/>
      <c r="I28" s="178">
        <f t="shared" si="3"/>
        <v>0.00409618004577419</v>
      </c>
    </row>
    <row r="29" s="45" customFormat="1" ht="24.75" thickTop="1">
      <c r="I29" s="179"/>
    </row>
    <row r="30" spans="6:9" s="45" customFormat="1" ht="24">
      <c r="F30" s="167"/>
      <c r="I30" s="179"/>
    </row>
    <row r="31" s="45" customFormat="1" ht="24">
      <c r="I31" s="179"/>
    </row>
    <row r="32" ht="24">
      <c r="F32" s="25"/>
    </row>
  </sheetData>
  <sheetProtection/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39.8515625" style="1" customWidth="1"/>
    <col min="2" max="2" width="21.7109375" style="1" bestFit="1" customWidth="1"/>
    <col min="3" max="5" width="19.57421875" style="1" bestFit="1" customWidth="1"/>
    <col min="6" max="6" width="21.7109375" style="3" bestFit="1" customWidth="1"/>
    <col min="7" max="7" width="24.7109375" style="45" bestFit="1" customWidth="1"/>
    <col min="8" max="8" width="16.00390625" style="1" bestFit="1" customWidth="1"/>
    <col min="9" max="9" width="19.57421875" style="3" bestFit="1" customWidth="1"/>
    <col min="10" max="16384" width="9.00390625" style="1" customWidth="1"/>
  </cols>
  <sheetData>
    <row r="1" spans="1:7" s="3" customFormat="1" ht="24">
      <c r="A1" s="2" t="s">
        <v>124</v>
      </c>
      <c r="G1" s="27"/>
    </row>
    <row r="2" spans="7:9" s="3" customFormat="1" ht="24">
      <c r="G2" s="27"/>
      <c r="I2" s="5" t="s">
        <v>41</v>
      </c>
    </row>
    <row r="3" spans="1:9" s="3" customFormat="1" ht="24">
      <c r="A3" s="37" t="s">
        <v>32</v>
      </c>
      <c r="B3" s="37" t="s">
        <v>1</v>
      </c>
      <c r="C3" s="37" t="s">
        <v>2</v>
      </c>
      <c r="D3" s="37" t="s">
        <v>3</v>
      </c>
      <c r="E3" s="37" t="s">
        <v>16</v>
      </c>
      <c r="F3" s="37" t="s">
        <v>17</v>
      </c>
      <c r="G3" s="6" t="s">
        <v>23</v>
      </c>
      <c r="H3" s="37" t="s">
        <v>20</v>
      </c>
      <c r="I3" s="37" t="s">
        <v>34</v>
      </c>
    </row>
    <row r="4" spans="1:9" s="45" customFormat="1" ht="24">
      <c r="A4" s="46" t="s">
        <v>65</v>
      </c>
      <c r="B4" s="8">
        <v>996469182.61</v>
      </c>
      <c r="C4" s="8">
        <v>2102734357.75</v>
      </c>
      <c r="D4" s="8">
        <v>48819370.36</v>
      </c>
      <c r="E4" s="8">
        <v>166842111.73</v>
      </c>
      <c r="F4" s="277">
        <f>SUM(B4:E4)</f>
        <v>3314865022.4500003</v>
      </c>
      <c r="G4" s="158">
        <v>880984259503.1199</v>
      </c>
      <c r="H4" s="47" t="s">
        <v>60</v>
      </c>
      <c r="I4" s="278">
        <f>F4/G4</f>
        <v>0.0037626835970027465</v>
      </c>
    </row>
    <row r="5" spans="1:9" s="45" customFormat="1" ht="24">
      <c r="A5" s="42" t="s">
        <v>44</v>
      </c>
      <c r="B5" s="10">
        <v>608083583</v>
      </c>
      <c r="C5" s="10">
        <v>1109527578.43</v>
      </c>
      <c r="D5" s="10">
        <v>26060209.94</v>
      </c>
      <c r="E5" s="10">
        <v>109829146.84</v>
      </c>
      <c r="F5" s="48">
        <f>SUM(B5:E5)</f>
        <v>1853500518.21</v>
      </c>
      <c r="G5" s="159">
        <v>858104191.29</v>
      </c>
      <c r="H5" s="234" t="s">
        <v>58</v>
      </c>
      <c r="I5" s="160">
        <f>F5/G5</f>
        <v>2.15999471512149</v>
      </c>
    </row>
    <row r="6" spans="1:9" s="3" customFormat="1" ht="24.75" thickBot="1">
      <c r="A6" s="44" t="s">
        <v>7</v>
      </c>
      <c r="B6" s="50">
        <f aca="true" t="shared" si="0" ref="B6:G6">SUM(B4:B5)</f>
        <v>1604552765.6100001</v>
      </c>
      <c r="C6" s="50">
        <f t="shared" si="0"/>
        <v>3212261936.1800003</v>
      </c>
      <c r="D6" s="50">
        <f t="shared" si="0"/>
        <v>74879580.3</v>
      </c>
      <c r="E6" s="50">
        <f t="shared" si="0"/>
        <v>276671258.57</v>
      </c>
      <c r="F6" s="50">
        <f t="shared" si="0"/>
        <v>5168365540.66</v>
      </c>
      <c r="G6" s="51">
        <f t="shared" si="0"/>
        <v>881842363694.4099</v>
      </c>
      <c r="H6" s="50"/>
      <c r="I6" s="235">
        <f>F6/G6</f>
        <v>0.005860872366130762</v>
      </c>
    </row>
    <row r="7" ht="24.75" thickTop="1"/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="75" zoomScaleNormal="75" zoomScalePageLayoutView="0" workbookViewId="0" topLeftCell="C1">
      <selection activeCell="D8" sqref="D8"/>
    </sheetView>
  </sheetViews>
  <sheetFormatPr defaultColWidth="9.00390625" defaultRowHeight="12.75"/>
  <cols>
    <col min="1" max="1" width="35.57421875" style="1" customWidth="1"/>
    <col min="2" max="2" width="21.57421875" style="1" bestFit="1" customWidth="1"/>
    <col min="3" max="5" width="19.421875" style="1" bestFit="1" customWidth="1"/>
    <col min="6" max="6" width="23.7109375" style="3" bestFit="1" customWidth="1"/>
    <col min="7" max="7" width="20.8515625" style="1" customWidth="1"/>
    <col min="8" max="8" width="16.00390625" style="1" bestFit="1" customWidth="1"/>
    <col min="9" max="9" width="22.421875" style="3" customWidth="1"/>
    <col min="10" max="16384" width="9.00390625" style="1" customWidth="1"/>
  </cols>
  <sheetData>
    <row r="1" s="3" customFormat="1" ht="24">
      <c r="A1" s="2" t="s">
        <v>125</v>
      </c>
    </row>
    <row r="2" s="3" customFormat="1" ht="24">
      <c r="I2" s="5" t="s">
        <v>67</v>
      </c>
    </row>
    <row r="3" spans="1:9" s="53" customFormat="1" ht="24">
      <c r="A3" s="37" t="s">
        <v>22</v>
      </c>
      <c r="B3" s="37" t="s">
        <v>1</v>
      </c>
      <c r="C3" s="37" t="s">
        <v>2</v>
      </c>
      <c r="D3" s="37" t="s">
        <v>3</v>
      </c>
      <c r="E3" s="37" t="s">
        <v>16</v>
      </c>
      <c r="F3" s="37" t="s">
        <v>17</v>
      </c>
      <c r="G3" s="37" t="s">
        <v>23</v>
      </c>
      <c r="H3" s="37" t="s">
        <v>20</v>
      </c>
      <c r="I3" s="37" t="s">
        <v>30</v>
      </c>
    </row>
    <row r="4" spans="1:9" ht="24">
      <c r="A4" s="46" t="s">
        <v>65</v>
      </c>
      <c r="B4" s="8">
        <v>996469182.61</v>
      </c>
      <c r="C4" s="8">
        <v>2102734357.75</v>
      </c>
      <c r="D4" s="8">
        <v>48819370.36</v>
      </c>
      <c r="E4" s="8">
        <v>166842111.73</v>
      </c>
      <c r="F4" s="277">
        <f>SUM(B4:E4)</f>
        <v>3314865022.4500003</v>
      </c>
      <c r="G4" s="158">
        <v>880984259503.1199</v>
      </c>
      <c r="H4" s="47" t="s">
        <v>60</v>
      </c>
      <c r="I4" s="278">
        <f>F4/G4</f>
        <v>0.0037626835970027465</v>
      </c>
    </row>
    <row r="5" spans="1:9" ht="24">
      <c r="A5" s="42" t="s">
        <v>44</v>
      </c>
      <c r="B5" s="10">
        <v>608083583</v>
      </c>
      <c r="C5" s="10">
        <v>1109527578.43</v>
      </c>
      <c r="D5" s="10">
        <v>26060209.94</v>
      </c>
      <c r="E5" s="10">
        <v>109829146.84</v>
      </c>
      <c r="F5" s="48">
        <f>SUM(B5:E5)</f>
        <v>1853500518.21</v>
      </c>
      <c r="G5" s="159">
        <v>858104191.29</v>
      </c>
      <c r="H5" s="234" t="s">
        <v>58</v>
      </c>
      <c r="I5" s="160">
        <f>F5/G5</f>
        <v>2.15999471512149</v>
      </c>
    </row>
    <row r="6" spans="1:9" s="3" customFormat="1" ht="24.75" thickBot="1">
      <c r="A6" s="44" t="s">
        <v>7</v>
      </c>
      <c r="B6" s="50">
        <f aca="true" t="shared" si="0" ref="B6:G6">SUM(B4:B5)</f>
        <v>1604552765.6100001</v>
      </c>
      <c r="C6" s="50">
        <f t="shared" si="0"/>
        <v>3212261936.1800003</v>
      </c>
      <c r="D6" s="50">
        <f t="shared" si="0"/>
        <v>74879580.3</v>
      </c>
      <c r="E6" s="50">
        <f t="shared" si="0"/>
        <v>276671258.57</v>
      </c>
      <c r="F6" s="50">
        <f t="shared" si="0"/>
        <v>5168365540.66</v>
      </c>
      <c r="G6" s="54">
        <f t="shared" si="0"/>
        <v>881842363694.4099</v>
      </c>
      <c r="H6" s="50"/>
      <c r="I6" s="235">
        <f>F6/G6</f>
        <v>0.005860872366130762</v>
      </c>
    </row>
    <row r="7" spans="7:8" ht="24.75" thickTop="1">
      <c r="G7" s="32"/>
      <c r="H7" s="32"/>
    </row>
  </sheetData>
  <sheetProtection/>
  <printOptions horizontalCentered="1"/>
  <pageMargins left="0" right="0" top="0" bottom="0" header="0" footer="0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="75" zoomScaleNormal="75" zoomScalePageLayoutView="0" workbookViewId="0" topLeftCell="C1">
      <selection activeCell="F16" sqref="F16"/>
    </sheetView>
  </sheetViews>
  <sheetFormatPr defaultColWidth="9.00390625" defaultRowHeight="12.75"/>
  <cols>
    <col min="1" max="1" width="32.7109375" style="1" customWidth="1"/>
    <col min="2" max="2" width="23.7109375" style="1" bestFit="1" customWidth="1"/>
    <col min="3" max="5" width="21.421875" style="1" bestFit="1" customWidth="1"/>
    <col min="6" max="6" width="21.421875" style="3" customWidth="1"/>
    <col min="7" max="7" width="21.421875" style="1" customWidth="1"/>
    <col min="8" max="8" width="25.421875" style="1" bestFit="1" customWidth="1"/>
    <col min="9" max="9" width="15.7109375" style="3" customWidth="1"/>
    <col min="10" max="16384" width="9.00390625" style="1" customWidth="1"/>
  </cols>
  <sheetData>
    <row r="1" s="3" customFormat="1" ht="24">
      <c r="A1" s="2" t="s">
        <v>126</v>
      </c>
    </row>
    <row r="2" s="3" customFormat="1" ht="24">
      <c r="I2" s="5" t="s">
        <v>67</v>
      </c>
    </row>
    <row r="3" spans="1:9" s="3" customFormat="1" ht="24">
      <c r="A3" s="37" t="s">
        <v>31</v>
      </c>
      <c r="B3" s="37" t="s">
        <v>1</v>
      </c>
      <c r="C3" s="37" t="s">
        <v>2</v>
      </c>
      <c r="D3" s="37" t="s">
        <v>3</v>
      </c>
      <c r="E3" s="37" t="s">
        <v>16</v>
      </c>
      <c r="F3" s="37" t="s">
        <v>17</v>
      </c>
      <c r="G3" s="37" t="s">
        <v>23</v>
      </c>
      <c r="H3" s="37" t="s">
        <v>33</v>
      </c>
      <c r="I3" s="37" t="s">
        <v>34</v>
      </c>
    </row>
    <row r="4" spans="1:9" ht="24">
      <c r="A4" s="321" t="s">
        <v>38</v>
      </c>
      <c r="B4" s="263">
        <v>1604552765.6100001</v>
      </c>
      <c r="C4" s="263">
        <v>3212261936.1800003</v>
      </c>
      <c r="D4" s="263">
        <v>74879580.3</v>
      </c>
      <c r="E4" s="263">
        <v>276671258.57</v>
      </c>
      <c r="F4" s="264">
        <f>SUM(B4:E4)</f>
        <v>5168365540.660001</v>
      </c>
      <c r="G4" s="41">
        <v>881842363694.4099</v>
      </c>
      <c r="H4" s="55" t="s">
        <v>101</v>
      </c>
      <c r="I4" s="265">
        <f>F4/G4</f>
        <v>0.0058608723661307625</v>
      </c>
    </row>
    <row r="5" spans="1:9" s="3" customFormat="1" ht="24.75" thickBot="1">
      <c r="A5" s="15" t="s">
        <v>7</v>
      </c>
      <c r="B5" s="233">
        <f>SUM(B4)</f>
        <v>1604552765.6100001</v>
      </c>
      <c r="C5" s="233">
        <f>SUM(C4)</f>
        <v>3212261936.1800003</v>
      </c>
      <c r="D5" s="233">
        <f>SUM(D4)</f>
        <v>74879580.3</v>
      </c>
      <c r="E5" s="233">
        <f>SUM(E4)</f>
        <v>276671258.57</v>
      </c>
      <c r="F5" s="56">
        <f>SUM(F4)</f>
        <v>5168365540.660001</v>
      </c>
      <c r="G5" s="51">
        <f>SUM(G4:G4)</f>
        <v>881842363694.4099</v>
      </c>
      <c r="H5" s="56"/>
      <c r="I5" s="52">
        <f>SUM(I4:I4)</f>
        <v>0.0058608723661307625</v>
      </c>
    </row>
    <row r="6" ht="24.75" thickTop="1">
      <c r="A6" s="28"/>
    </row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J1">
      <selection activeCell="R2" sqref="R2:T2"/>
    </sheetView>
  </sheetViews>
  <sheetFormatPr defaultColWidth="10.28125" defaultRowHeight="12.75"/>
  <cols>
    <col min="1" max="1" width="65.28125" style="276" bestFit="1" customWidth="1"/>
    <col min="2" max="2" width="19.421875" style="61" bestFit="1" customWidth="1"/>
    <col min="3" max="3" width="17.421875" style="61" bestFit="1" customWidth="1"/>
    <col min="4" max="4" width="17.28125" style="61" bestFit="1" customWidth="1"/>
    <col min="5" max="5" width="17.421875" style="61" bestFit="1" customWidth="1"/>
    <col min="6" max="6" width="19.57421875" style="61" bestFit="1" customWidth="1"/>
    <col min="7" max="7" width="21.7109375" style="296" bestFit="1" customWidth="1"/>
    <col min="8" max="8" width="19.140625" style="231" bestFit="1" customWidth="1"/>
    <col min="9" max="9" width="18.57421875" style="61" bestFit="1" customWidth="1"/>
    <col min="10" max="11" width="18.7109375" style="61" bestFit="1" customWidth="1"/>
    <col min="12" max="12" width="16.57421875" style="61" bestFit="1" customWidth="1"/>
    <col min="13" max="13" width="17.7109375" style="61" bestFit="1" customWidth="1"/>
    <col min="14" max="14" width="19.421875" style="61" bestFit="1" customWidth="1"/>
    <col min="15" max="15" width="22.8515625" style="296" bestFit="1" customWidth="1"/>
    <col min="16" max="16" width="25.421875" style="231" customWidth="1"/>
    <col min="17" max="17" width="17.421875" style="61" bestFit="1" customWidth="1"/>
    <col min="18" max="18" width="18.8515625" style="61" customWidth="1"/>
    <col min="19" max="19" width="11.140625" style="296" bestFit="1" customWidth="1"/>
    <col min="20" max="20" width="14.8515625" style="61" bestFit="1" customWidth="1"/>
    <col min="21" max="16384" width="10.28125" style="276" customWidth="1"/>
  </cols>
  <sheetData>
    <row r="1" spans="1:22" ht="24">
      <c r="A1" s="335" t="s">
        <v>345</v>
      </c>
      <c r="B1" s="335"/>
      <c r="C1" s="335"/>
      <c r="D1" s="335"/>
      <c r="E1" s="335"/>
      <c r="F1" s="335"/>
      <c r="G1" s="335"/>
      <c r="H1" s="335"/>
      <c r="I1" s="335"/>
      <c r="J1" s="335" t="s">
        <v>345</v>
      </c>
      <c r="K1" s="335"/>
      <c r="L1" s="335"/>
      <c r="M1" s="335"/>
      <c r="N1" s="335"/>
      <c r="O1" s="335"/>
      <c r="P1" s="335"/>
      <c r="Q1" s="335"/>
      <c r="R1" s="68" t="s">
        <v>345</v>
      </c>
      <c r="S1" s="68"/>
      <c r="T1" s="68"/>
      <c r="U1" s="68"/>
      <c r="V1" s="68"/>
    </row>
    <row r="2" spans="1:20" ht="24">
      <c r="A2" s="290" t="s">
        <v>374</v>
      </c>
      <c r="B2" s="291"/>
      <c r="C2" s="291"/>
      <c r="D2" s="291"/>
      <c r="E2" s="291"/>
      <c r="F2" s="291"/>
      <c r="G2" s="291"/>
      <c r="H2" s="291"/>
      <c r="I2" s="291"/>
      <c r="J2" s="290"/>
      <c r="K2" s="291"/>
      <c r="L2" s="291"/>
      <c r="M2" s="291"/>
      <c r="N2" s="291"/>
      <c r="O2" s="291"/>
      <c r="P2" s="291"/>
      <c r="Q2" s="291"/>
      <c r="R2" s="337"/>
      <c r="S2" s="337"/>
      <c r="T2" s="337"/>
    </row>
    <row r="3" spans="1:20" ht="24">
      <c r="A3" s="294"/>
      <c r="B3" s="336" t="s">
        <v>137</v>
      </c>
      <c r="C3" s="336"/>
      <c r="D3" s="336"/>
      <c r="E3" s="336"/>
      <c r="F3" s="336"/>
      <c r="G3" s="336"/>
      <c r="H3" s="336"/>
      <c r="I3" s="336"/>
      <c r="J3" s="336" t="s">
        <v>346</v>
      </c>
      <c r="K3" s="336"/>
      <c r="L3" s="336"/>
      <c r="M3" s="336"/>
      <c r="N3" s="336"/>
      <c r="O3" s="336"/>
      <c r="P3" s="336"/>
      <c r="Q3" s="336"/>
      <c r="R3" s="336" t="s">
        <v>45</v>
      </c>
      <c r="S3" s="336"/>
      <c r="T3" s="336"/>
    </row>
    <row r="4" spans="1:20" ht="24">
      <c r="A4" s="28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</row>
    <row r="5" spans="1:20" s="74" customFormat="1" ht="48">
      <c r="A5" s="70" t="s">
        <v>15</v>
      </c>
      <c r="B5" s="71" t="s">
        <v>73</v>
      </c>
      <c r="C5" s="71" t="s">
        <v>74</v>
      </c>
      <c r="D5" s="71" t="s">
        <v>3</v>
      </c>
      <c r="E5" s="71" t="s">
        <v>16</v>
      </c>
      <c r="F5" s="71" t="s">
        <v>17</v>
      </c>
      <c r="G5" s="72" t="s">
        <v>23</v>
      </c>
      <c r="H5" s="73" t="s">
        <v>20</v>
      </c>
      <c r="I5" s="71" t="s">
        <v>34</v>
      </c>
      <c r="J5" s="71" t="s">
        <v>73</v>
      </c>
      <c r="K5" s="71" t="s">
        <v>74</v>
      </c>
      <c r="L5" s="71" t="s">
        <v>3</v>
      </c>
      <c r="M5" s="71" t="s">
        <v>16</v>
      </c>
      <c r="N5" s="71" t="s">
        <v>17</v>
      </c>
      <c r="O5" s="72" t="s">
        <v>23</v>
      </c>
      <c r="P5" s="73" t="s">
        <v>20</v>
      </c>
      <c r="Q5" s="71" t="s">
        <v>34</v>
      </c>
      <c r="R5" s="71" t="s">
        <v>75</v>
      </c>
      <c r="S5" s="72" t="s">
        <v>76</v>
      </c>
      <c r="T5" s="71" t="s">
        <v>77</v>
      </c>
    </row>
    <row r="6" spans="1:20" ht="24">
      <c r="A6" s="38" t="s">
        <v>18</v>
      </c>
      <c r="B6" s="237"/>
      <c r="C6" s="237"/>
      <c r="D6" s="237"/>
      <c r="E6" s="237"/>
      <c r="F6" s="237"/>
      <c r="G6" s="170"/>
      <c r="H6" s="170"/>
      <c r="I6" s="171"/>
      <c r="J6" s="237"/>
      <c r="K6" s="237"/>
      <c r="L6" s="237"/>
      <c r="M6" s="237"/>
      <c r="N6" s="237"/>
      <c r="O6" s="170"/>
      <c r="P6" s="170"/>
      <c r="Q6" s="171"/>
      <c r="R6" s="268"/>
      <c r="S6" s="295"/>
      <c r="T6" s="268"/>
    </row>
    <row r="7" spans="1:20" s="58" customFormat="1" ht="24">
      <c r="A7" s="9" t="s">
        <v>136</v>
      </c>
      <c r="B7" s="10">
        <v>20127988.29</v>
      </c>
      <c r="C7" s="10">
        <v>6183049.56</v>
      </c>
      <c r="D7" s="10">
        <v>1840589.6</v>
      </c>
      <c r="E7" s="10">
        <v>657343.25</v>
      </c>
      <c r="F7" s="245">
        <f>SUM(B7:E7)</f>
        <v>28808970.7</v>
      </c>
      <c r="G7" s="158">
        <v>182439141873.85</v>
      </c>
      <c r="H7" s="9" t="s">
        <v>60</v>
      </c>
      <c r="I7" s="246">
        <f aca="true" t="shared" si="0" ref="I7:I30">F7/G7</f>
        <v>0.00015791003182814985</v>
      </c>
      <c r="J7" s="10">
        <v>0</v>
      </c>
      <c r="K7" s="10">
        <v>0</v>
      </c>
      <c r="L7" s="10">
        <v>0</v>
      </c>
      <c r="M7" s="10">
        <v>0</v>
      </c>
      <c r="N7" s="245">
        <f aca="true" t="shared" si="1" ref="N7:N13">SUM(J7:M7)</f>
        <v>0</v>
      </c>
      <c r="O7" s="158">
        <v>0</v>
      </c>
      <c r="P7" s="9" t="s">
        <v>60</v>
      </c>
      <c r="Q7" s="246">
        <v>0</v>
      </c>
      <c r="R7" s="279">
        <v>0</v>
      </c>
      <c r="S7" s="279">
        <v>0</v>
      </c>
      <c r="T7" s="279">
        <v>0</v>
      </c>
    </row>
    <row r="8" spans="1:20" s="58" customFormat="1" ht="24">
      <c r="A8" s="9" t="s">
        <v>352</v>
      </c>
      <c r="B8" s="14">
        <v>13353358.96</v>
      </c>
      <c r="C8" s="14">
        <v>6324325.74</v>
      </c>
      <c r="D8" s="14">
        <v>1137920.54</v>
      </c>
      <c r="E8" s="14">
        <v>481464.17</v>
      </c>
      <c r="F8" s="245">
        <f aca="true" t="shared" si="2" ref="F8:F13">SUM(B8:E8)</f>
        <v>21297069.410000004</v>
      </c>
      <c r="G8" s="292">
        <v>19409619.88</v>
      </c>
      <c r="H8" s="13" t="s">
        <v>58</v>
      </c>
      <c r="I8" s="246">
        <f t="shared" si="0"/>
        <v>1.0972429929936374</v>
      </c>
      <c r="J8" s="10">
        <v>12556248.01</v>
      </c>
      <c r="K8" s="10">
        <v>12875111.2</v>
      </c>
      <c r="L8" s="10">
        <v>224077</v>
      </c>
      <c r="M8" s="10">
        <v>502918.91</v>
      </c>
      <c r="N8" s="11">
        <f t="shared" si="1"/>
        <v>26158355.12</v>
      </c>
      <c r="O8" s="238">
        <v>482597391.11</v>
      </c>
      <c r="P8" s="9" t="s">
        <v>58</v>
      </c>
      <c r="Q8" s="246">
        <f aca="true" t="shared" si="3" ref="Q8:Q30">N8/O8</f>
        <v>0.05420326674339116</v>
      </c>
      <c r="R8" s="279">
        <f aca="true" t="shared" si="4" ref="R8:R30">(N8-F8)*100/N8</f>
        <v>18.584064967766967</v>
      </c>
      <c r="S8" s="279">
        <f aca="true" t="shared" si="5" ref="S8:S30">(O8-G8)*100/O8</f>
        <v>95.97809266325356</v>
      </c>
      <c r="T8" s="279">
        <f aca="true" t="shared" si="6" ref="T8:T30">(Q8-I8)*100/Q8</f>
        <v>-1924.311557065739</v>
      </c>
    </row>
    <row r="9" spans="1:20" s="58" customFormat="1" ht="24">
      <c r="A9" s="9" t="s">
        <v>353</v>
      </c>
      <c r="B9" s="10">
        <v>94163826.14</v>
      </c>
      <c r="C9" s="10">
        <v>81862404.85</v>
      </c>
      <c r="D9" s="10">
        <v>5124627.1</v>
      </c>
      <c r="E9" s="10">
        <v>31078050.51</v>
      </c>
      <c r="F9" s="245">
        <f t="shared" si="2"/>
        <v>212228908.6</v>
      </c>
      <c r="G9" s="41">
        <v>614939100.09</v>
      </c>
      <c r="H9" s="9" t="s">
        <v>59</v>
      </c>
      <c r="I9" s="246">
        <f t="shared" si="0"/>
        <v>0.3451218316885998</v>
      </c>
      <c r="J9" s="10">
        <v>67264566.95</v>
      </c>
      <c r="K9" s="10">
        <v>84558953.18</v>
      </c>
      <c r="L9" s="10">
        <v>1108694.75</v>
      </c>
      <c r="M9" s="10">
        <v>33052020.87</v>
      </c>
      <c r="N9" s="11">
        <f t="shared" si="1"/>
        <v>185984235.75</v>
      </c>
      <c r="O9" s="238">
        <v>150107106.57</v>
      </c>
      <c r="P9" s="9" t="s">
        <v>59</v>
      </c>
      <c r="Q9" s="246">
        <f t="shared" si="3"/>
        <v>1.2390101974503738</v>
      </c>
      <c r="R9" s="279">
        <f t="shared" si="4"/>
        <v>-14.11123515074583</v>
      </c>
      <c r="S9" s="279">
        <f t="shared" si="5"/>
        <v>-309.66687996429624</v>
      </c>
      <c r="T9" s="279">
        <f t="shared" si="6"/>
        <v>72.14535986880584</v>
      </c>
    </row>
    <row r="10" spans="1:20" s="58" customFormat="1" ht="24">
      <c r="A10" s="12" t="s">
        <v>354</v>
      </c>
      <c r="B10" s="10">
        <v>62028232.09</v>
      </c>
      <c r="C10" s="10">
        <v>4975933.2</v>
      </c>
      <c r="D10" s="10">
        <v>2740344.09</v>
      </c>
      <c r="E10" s="10">
        <v>1226373.28</v>
      </c>
      <c r="F10" s="245">
        <f t="shared" si="2"/>
        <v>70970882.66000001</v>
      </c>
      <c r="G10" s="158">
        <v>216915153193.5</v>
      </c>
      <c r="H10" s="9" t="s">
        <v>60</v>
      </c>
      <c r="I10" s="246">
        <f t="shared" si="0"/>
        <v>0.0003271826869406867</v>
      </c>
      <c r="J10" s="10">
        <v>27216883.24</v>
      </c>
      <c r="K10" s="10">
        <v>8109935.06</v>
      </c>
      <c r="L10" s="10">
        <v>222804.5</v>
      </c>
      <c r="M10" s="10">
        <v>683381.98</v>
      </c>
      <c r="N10" s="11">
        <f t="shared" si="1"/>
        <v>36233004.779999994</v>
      </c>
      <c r="O10" s="238">
        <v>195136499601.82</v>
      </c>
      <c r="P10" s="9" t="s">
        <v>61</v>
      </c>
      <c r="Q10" s="246">
        <f t="shared" si="3"/>
        <v>0.00018568030508866448</v>
      </c>
      <c r="R10" s="279">
        <f t="shared" si="4"/>
        <v>-95.873577394207</v>
      </c>
      <c r="S10" s="279">
        <f t="shared" si="5"/>
        <v>-11.16072781674355</v>
      </c>
      <c r="T10" s="279">
        <f t="shared" si="6"/>
        <v>-76.20753411863106</v>
      </c>
    </row>
    <row r="11" spans="1:20" s="58" customFormat="1" ht="24">
      <c r="A11" s="12" t="s">
        <v>355</v>
      </c>
      <c r="B11" s="10">
        <v>178828852.7</v>
      </c>
      <c r="C11" s="10">
        <v>88992315.15</v>
      </c>
      <c r="D11" s="10">
        <v>17511995.19</v>
      </c>
      <c r="E11" s="10">
        <v>35281799.03</v>
      </c>
      <c r="F11" s="245">
        <f t="shared" si="2"/>
        <v>320614962.07000005</v>
      </c>
      <c r="G11" s="41">
        <v>105914228.3</v>
      </c>
      <c r="H11" s="9" t="s">
        <v>61</v>
      </c>
      <c r="I11" s="246">
        <f t="shared" si="0"/>
        <v>3.027118898150911</v>
      </c>
      <c r="J11" s="10">
        <v>101465006.07</v>
      </c>
      <c r="K11" s="10">
        <v>16969630.05</v>
      </c>
      <c r="L11" s="10">
        <v>483899.1</v>
      </c>
      <c r="M11" s="10">
        <v>1239962.8</v>
      </c>
      <c r="N11" s="11">
        <f t="shared" si="1"/>
        <v>120158498.01999998</v>
      </c>
      <c r="O11" s="238">
        <v>184125782846.49</v>
      </c>
      <c r="P11" s="9" t="s">
        <v>60</v>
      </c>
      <c r="Q11" s="246">
        <f t="shared" si="3"/>
        <v>0.0006525892037628373</v>
      </c>
      <c r="R11" s="279">
        <f t="shared" si="4"/>
        <v>-166.82670585365904</v>
      </c>
      <c r="S11" s="279">
        <f t="shared" si="5"/>
        <v>99.94247724209906</v>
      </c>
      <c r="T11" s="279">
        <f t="shared" si="6"/>
        <v>-463762.8528784275</v>
      </c>
    </row>
    <row r="12" spans="1:20" s="58" customFormat="1" ht="24">
      <c r="A12" s="9" t="s">
        <v>356</v>
      </c>
      <c r="B12" s="10">
        <v>514183896.76</v>
      </c>
      <c r="C12" s="10">
        <v>247583618.01</v>
      </c>
      <c r="D12" s="10">
        <v>51545392.33</v>
      </c>
      <c r="E12" s="10">
        <v>61570365.76</v>
      </c>
      <c r="F12" s="245">
        <f t="shared" si="2"/>
        <v>874883272.86</v>
      </c>
      <c r="G12" s="41">
        <v>437122865600.62</v>
      </c>
      <c r="H12" s="9" t="s">
        <v>60</v>
      </c>
      <c r="I12" s="246">
        <f t="shared" si="0"/>
        <v>0.002001458495331476</v>
      </c>
      <c r="J12" s="10">
        <v>704789798.81</v>
      </c>
      <c r="K12" s="10">
        <v>398685284.46</v>
      </c>
      <c r="L12" s="10">
        <v>12382304.09</v>
      </c>
      <c r="M12" s="10">
        <v>100670577.19</v>
      </c>
      <c r="N12" s="11">
        <f t="shared" si="1"/>
        <v>1216527964.55</v>
      </c>
      <c r="O12" s="238">
        <v>880984259503.1199</v>
      </c>
      <c r="P12" s="9" t="s">
        <v>60</v>
      </c>
      <c r="Q12" s="246">
        <f t="shared" si="3"/>
        <v>0.0013808736665012933</v>
      </c>
      <c r="R12" s="279">
        <f t="shared" si="4"/>
        <v>28.08358719615427</v>
      </c>
      <c r="S12" s="279">
        <f t="shared" si="5"/>
        <v>50.3824431724626</v>
      </c>
      <c r="T12" s="279">
        <f t="shared" si="6"/>
        <v>-44.94146306682441</v>
      </c>
    </row>
    <row r="13" spans="1:20" s="58" customFormat="1" ht="24">
      <c r="A13" s="13" t="s">
        <v>357</v>
      </c>
      <c r="B13" s="14">
        <v>369082427.69</v>
      </c>
      <c r="C13" s="14">
        <v>115813870.76</v>
      </c>
      <c r="D13" s="14">
        <v>32816738.42</v>
      </c>
      <c r="E13" s="14">
        <v>45657968.68</v>
      </c>
      <c r="F13" s="297">
        <f t="shared" si="2"/>
        <v>563371005.55</v>
      </c>
      <c r="G13" s="292">
        <v>15298717437.36</v>
      </c>
      <c r="H13" s="13" t="s">
        <v>58</v>
      </c>
      <c r="I13" s="247">
        <f t="shared" si="0"/>
        <v>0.03682472127854511</v>
      </c>
      <c r="J13" s="14">
        <v>403257317.84</v>
      </c>
      <c r="K13" s="14">
        <v>281786768.36</v>
      </c>
      <c r="L13" s="14">
        <v>9111552.65</v>
      </c>
      <c r="M13" s="14">
        <v>47914977.96</v>
      </c>
      <c r="N13" s="152">
        <f t="shared" si="1"/>
        <v>742070616.8100001</v>
      </c>
      <c r="O13" s="241">
        <v>858104191.29</v>
      </c>
      <c r="P13" s="13" t="s">
        <v>58</v>
      </c>
      <c r="Q13" s="247">
        <f t="shared" si="3"/>
        <v>0.8647791542591523</v>
      </c>
      <c r="R13" s="281">
        <f t="shared" si="4"/>
        <v>24.081213729791756</v>
      </c>
      <c r="S13" s="281">
        <f t="shared" si="5"/>
        <v>-1682.8507997800623</v>
      </c>
      <c r="T13" s="281">
        <f t="shared" si="6"/>
        <v>95.74171959428271</v>
      </c>
    </row>
    <row r="14" spans="1:20" ht="24">
      <c r="A14" s="36" t="s">
        <v>56</v>
      </c>
      <c r="B14" s="293">
        <f>SUM(B7:B13)</f>
        <v>1251768582.63</v>
      </c>
      <c r="C14" s="293">
        <f aca="true" t="shared" si="7" ref="C14:H14">SUM(C7:C13)</f>
        <v>551735517.27</v>
      </c>
      <c r="D14" s="293">
        <f t="shared" si="7"/>
        <v>112717607.27</v>
      </c>
      <c r="E14" s="293">
        <f t="shared" si="7"/>
        <v>175953364.68</v>
      </c>
      <c r="F14" s="293">
        <f t="shared" si="7"/>
        <v>2092175071.8500001</v>
      </c>
      <c r="G14" s="293">
        <f t="shared" si="7"/>
        <v>852516141053.6</v>
      </c>
      <c r="H14" s="293">
        <f t="shared" si="7"/>
        <v>0</v>
      </c>
      <c r="I14" s="174">
        <f t="shared" si="0"/>
        <v>0.002454117841410418</v>
      </c>
      <c r="J14" s="293">
        <f aca="true" t="shared" si="8" ref="J14:P14">SUM(J7:J13)</f>
        <v>1316549820.9199998</v>
      </c>
      <c r="K14" s="293">
        <f t="shared" si="8"/>
        <v>802985682.31</v>
      </c>
      <c r="L14" s="293">
        <f t="shared" si="8"/>
        <v>23533332.09</v>
      </c>
      <c r="M14" s="293">
        <f t="shared" si="8"/>
        <v>184063839.71</v>
      </c>
      <c r="N14" s="293">
        <f t="shared" si="8"/>
        <v>2327132675.0299997</v>
      </c>
      <c r="O14" s="293">
        <f t="shared" si="8"/>
        <v>1261737350640.4</v>
      </c>
      <c r="P14" s="293">
        <f t="shared" si="8"/>
        <v>0</v>
      </c>
      <c r="Q14" s="174">
        <f t="shared" si="3"/>
        <v>0.0018443875612058677</v>
      </c>
      <c r="R14" s="146">
        <f t="shared" si="4"/>
        <v>10.096442102381236</v>
      </c>
      <c r="S14" s="146">
        <f t="shared" si="5"/>
        <v>32.43315333251394</v>
      </c>
      <c r="T14" s="146">
        <f t="shared" si="6"/>
        <v>-33.05868533432888</v>
      </c>
    </row>
    <row r="15" spans="1:20" ht="24">
      <c r="A15" s="38" t="s">
        <v>21</v>
      </c>
      <c r="B15" s="248"/>
      <c r="C15" s="248"/>
      <c r="D15" s="248"/>
      <c r="E15" s="248"/>
      <c r="F15" s="248"/>
      <c r="G15" s="153"/>
      <c r="H15" s="249"/>
      <c r="I15" s="175"/>
      <c r="J15" s="248"/>
      <c r="K15" s="248"/>
      <c r="L15" s="248"/>
      <c r="M15" s="248"/>
      <c r="N15" s="248"/>
      <c r="O15" s="153"/>
      <c r="P15" s="249"/>
      <c r="Q15" s="175"/>
      <c r="R15" s="75"/>
      <c r="S15" s="75"/>
      <c r="T15" s="75"/>
    </row>
    <row r="16" spans="1:20" s="280" customFormat="1" ht="24">
      <c r="A16" s="7" t="s">
        <v>358</v>
      </c>
      <c r="B16" s="10">
        <v>2416263.48</v>
      </c>
      <c r="C16" s="10">
        <v>124967.69</v>
      </c>
      <c r="D16" s="10">
        <v>223690.08</v>
      </c>
      <c r="E16" s="10">
        <v>289416.15</v>
      </c>
      <c r="F16" s="245">
        <f aca="true" t="shared" si="9" ref="F16:F24">SUM(B16:E16)</f>
        <v>3054337.4</v>
      </c>
      <c r="G16" s="41">
        <v>1497</v>
      </c>
      <c r="H16" s="9" t="s">
        <v>162</v>
      </c>
      <c r="I16" s="246">
        <f t="shared" si="0"/>
        <v>2040.3055444221777</v>
      </c>
      <c r="J16" s="10">
        <v>2490355.99</v>
      </c>
      <c r="K16" s="10">
        <v>71763.19</v>
      </c>
      <c r="L16" s="10">
        <v>27928</v>
      </c>
      <c r="M16" s="10">
        <v>104475.92</v>
      </c>
      <c r="N16" s="11">
        <f>SUM(J16:M16)</f>
        <v>2694523.1</v>
      </c>
      <c r="O16" s="238">
        <v>16200</v>
      </c>
      <c r="P16" s="9" t="s">
        <v>177</v>
      </c>
      <c r="Q16" s="246">
        <f t="shared" si="3"/>
        <v>166.3285864197531</v>
      </c>
      <c r="R16" s="279">
        <f t="shared" si="4"/>
        <v>-13.353542970182733</v>
      </c>
      <c r="S16" s="279">
        <f t="shared" si="5"/>
        <v>90.75925925925925</v>
      </c>
      <c r="T16" s="279">
        <f t="shared" si="6"/>
        <v>-1126.6716072925587</v>
      </c>
    </row>
    <row r="17" spans="1:20" s="58" customFormat="1" ht="24">
      <c r="A17" s="9" t="s">
        <v>359</v>
      </c>
      <c r="B17" s="10">
        <v>61275345.77</v>
      </c>
      <c r="C17" s="10">
        <v>9372279.04</v>
      </c>
      <c r="D17" s="10">
        <v>25687303.38</v>
      </c>
      <c r="E17" s="10">
        <v>3877967.06</v>
      </c>
      <c r="F17" s="245">
        <f t="shared" si="9"/>
        <v>100212895.25</v>
      </c>
      <c r="G17" s="41">
        <v>821042</v>
      </c>
      <c r="H17" s="9" t="s">
        <v>62</v>
      </c>
      <c r="I17" s="246">
        <f t="shared" si="0"/>
        <v>122.0557477571184</v>
      </c>
      <c r="J17" s="10">
        <v>49868445.32</v>
      </c>
      <c r="K17" s="10">
        <v>19215943.34</v>
      </c>
      <c r="L17" s="10">
        <v>20346088.54</v>
      </c>
      <c r="M17" s="10">
        <v>3050899.31</v>
      </c>
      <c r="N17" s="11">
        <f aca="true" t="shared" si="10" ref="N17:N28">SUM(J17:M17)</f>
        <v>92481376.50999999</v>
      </c>
      <c r="O17" s="238">
        <v>899273</v>
      </c>
      <c r="P17" s="9" t="s">
        <v>62</v>
      </c>
      <c r="Q17" s="246">
        <f t="shared" si="3"/>
        <v>102.8401570046026</v>
      </c>
      <c r="R17" s="279">
        <f t="shared" si="4"/>
        <v>-8.360081815136047</v>
      </c>
      <c r="S17" s="279">
        <f t="shared" si="5"/>
        <v>8.699360483412713</v>
      </c>
      <c r="T17" s="279">
        <f t="shared" si="6"/>
        <v>-18.6849099731108</v>
      </c>
    </row>
    <row r="18" spans="1:20" s="58" customFormat="1" ht="24">
      <c r="A18" s="9" t="s">
        <v>360</v>
      </c>
      <c r="B18" s="10">
        <v>43188612.67</v>
      </c>
      <c r="C18" s="10">
        <v>6120301.628</v>
      </c>
      <c r="D18" s="10">
        <v>17622904.691</v>
      </c>
      <c r="E18" s="10">
        <v>2714576.942</v>
      </c>
      <c r="F18" s="245">
        <f t="shared" si="9"/>
        <v>69646395.931</v>
      </c>
      <c r="G18" s="10">
        <v>18872</v>
      </c>
      <c r="H18" s="9" t="s">
        <v>63</v>
      </c>
      <c r="I18" s="246">
        <f t="shared" si="0"/>
        <v>3690.4618445845695</v>
      </c>
      <c r="J18" s="10">
        <v>50078201.68</v>
      </c>
      <c r="K18" s="10">
        <v>18237424.54</v>
      </c>
      <c r="L18" s="10">
        <v>19719799.54</v>
      </c>
      <c r="M18" s="10">
        <v>3050899.31</v>
      </c>
      <c r="N18" s="11">
        <f t="shared" si="10"/>
        <v>91086325.07</v>
      </c>
      <c r="O18" s="238">
        <v>5743</v>
      </c>
      <c r="P18" s="9" t="s">
        <v>63</v>
      </c>
      <c r="Q18" s="246">
        <f t="shared" si="3"/>
        <v>15860.408335364791</v>
      </c>
      <c r="R18" s="279">
        <f t="shared" si="4"/>
        <v>23.538032874334736</v>
      </c>
      <c r="S18" s="279">
        <f t="shared" si="5"/>
        <v>-228.60874107609263</v>
      </c>
      <c r="T18" s="279">
        <f t="shared" si="6"/>
        <v>76.73160888073889</v>
      </c>
    </row>
    <row r="19" spans="1:20" s="58" customFormat="1" ht="24">
      <c r="A19" s="9" t="s">
        <v>361</v>
      </c>
      <c r="B19" s="10">
        <v>12875739.49</v>
      </c>
      <c r="C19" s="10">
        <v>57021715.61</v>
      </c>
      <c r="D19" s="10">
        <v>1141508.78</v>
      </c>
      <c r="E19" s="10">
        <v>1015931.3</v>
      </c>
      <c r="F19" s="245">
        <f t="shared" si="9"/>
        <v>72054895.17999999</v>
      </c>
      <c r="G19" s="41">
        <v>6540</v>
      </c>
      <c r="H19" s="9" t="s">
        <v>164</v>
      </c>
      <c r="I19" s="246">
        <f t="shared" si="0"/>
        <v>11017.56807033639</v>
      </c>
      <c r="J19" s="10">
        <v>12764091.14</v>
      </c>
      <c r="K19" s="10">
        <v>33547929.09</v>
      </c>
      <c r="L19" s="10">
        <v>286871.5</v>
      </c>
      <c r="M19" s="10">
        <v>2734885.74</v>
      </c>
      <c r="N19" s="11">
        <f t="shared" si="10"/>
        <v>49333777.470000006</v>
      </c>
      <c r="O19" s="238">
        <v>6526.005479452055</v>
      </c>
      <c r="P19" s="9" t="s">
        <v>164</v>
      </c>
      <c r="Q19" s="246">
        <f t="shared" si="3"/>
        <v>7559.567276695305</v>
      </c>
      <c r="R19" s="279">
        <f t="shared" si="4"/>
        <v>-46.055905051699625</v>
      </c>
      <c r="S19" s="279">
        <f t="shared" si="5"/>
        <v>-0.21444236588536103</v>
      </c>
      <c r="T19" s="279">
        <f t="shared" si="6"/>
        <v>-45.74336952197566</v>
      </c>
    </row>
    <row r="20" spans="1:20" s="280" customFormat="1" ht="24">
      <c r="A20" s="9" t="s">
        <v>362</v>
      </c>
      <c r="B20" s="10">
        <v>12173990.73</v>
      </c>
      <c r="C20" s="10">
        <v>114530369.59</v>
      </c>
      <c r="D20" s="10">
        <v>915539.78</v>
      </c>
      <c r="E20" s="10">
        <v>1015931.3</v>
      </c>
      <c r="F20" s="245">
        <f t="shared" si="9"/>
        <v>128635831.4</v>
      </c>
      <c r="G20" s="41">
        <v>220745</v>
      </c>
      <c r="H20" s="9" t="s">
        <v>167</v>
      </c>
      <c r="I20" s="246">
        <f t="shared" si="0"/>
        <v>582.7349720265465</v>
      </c>
      <c r="J20" s="10">
        <v>12353009.74</v>
      </c>
      <c r="K20" s="10">
        <v>93665845.29</v>
      </c>
      <c r="L20" s="10">
        <v>42930</v>
      </c>
      <c r="M20" s="10">
        <v>2734885.74</v>
      </c>
      <c r="N20" s="11">
        <f t="shared" si="10"/>
        <v>108796670.77</v>
      </c>
      <c r="O20" s="238">
        <v>172550</v>
      </c>
      <c r="P20" s="9" t="s">
        <v>184</v>
      </c>
      <c r="Q20" s="246">
        <f t="shared" si="3"/>
        <v>630.5225776296726</v>
      </c>
      <c r="R20" s="279">
        <f t="shared" si="4"/>
        <v>-18.235080622954627</v>
      </c>
      <c r="S20" s="279">
        <f t="shared" si="5"/>
        <v>-27.93103448275862</v>
      </c>
      <c r="T20" s="279">
        <f t="shared" si="6"/>
        <v>7.579047491490993</v>
      </c>
    </row>
    <row r="21" spans="1:20" s="280" customFormat="1" ht="24">
      <c r="A21" s="9" t="s">
        <v>363</v>
      </c>
      <c r="B21" s="10">
        <v>2534971.27</v>
      </c>
      <c r="C21" s="10">
        <v>1042748.85</v>
      </c>
      <c r="D21" s="10">
        <v>202150.98</v>
      </c>
      <c r="E21" s="10">
        <v>198070.4</v>
      </c>
      <c r="F21" s="245">
        <f t="shared" si="9"/>
        <v>3977941.5</v>
      </c>
      <c r="G21" s="41">
        <v>1</v>
      </c>
      <c r="H21" s="9" t="s">
        <v>171</v>
      </c>
      <c r="I21" s="246">
        <f t="shared" si="0"/>
        <v>3977941.5</v>
      </c>
      <c r="J21" s="10">
        <v>2408386.12</v>
      </c>
      <c r="K21" s="10">
        <v>3789167.76</v>
      </c>
      <c r="L21" s="10">
        <v>4922</v>
      </c>
      <c r="M21" s="10">
        <v>115164.96</v>
      </c>
      <c r="N21" s="11">
        <f t="shared" si="10"/>
        <v>6317640.84</v>
      </c>
      <c r="O21" s="238">
        <v>1</v>
      </c>
      <c r="P21" s="9" t="s">
        <v>187</v>
      </c>
      <c r="Q21" s="246">
        <f t="shared" si="3"/>
        <v>6317640.84</v>
      </c>
      <c r="R21" s="279">
        <f t="shared" si="4"/>
        <v>37.034383550046826</v>
      </c>
      <c r="S21" s="279">
        <f t="shared" si="5"/>
        <v>0</v>
      </c>
      <c r="T21" s="279">
        <f t="shared" si="6"/>
        <v>37.034383550046826</v>
      </c>
    </row>
    <row r="22" spans="1:20" s="280" customFormat="1" ht="24">
      <c r="A22" s="9" t="s">
        <v>364</v>
      </c>
      <c r="B22" s="10">
        <v>7639608.38</v>
      </c>
      <c r="C22" s="10">
        <v>655751.8</v>
      </c>
      <c r="D22" s="10">
        <v>823328.94</v>
      </c>
      <c r="E22" s="10">
        <v>414851.12</v>
      </c>
      <c r="F22" s="245">
        <f t="shared" si="9"/>
        <v>9533540.239999998</v>
      </c>
      <c r="G22" s="41">
        <v>69</v>
      </c>
      <c r="H22" s="9" t="s">
        <v>63</v>
      </c>
      <c r="I22" s="246">
        <f t="shared" si="0"/>
        <v>138167.24985507244</v>
      </c>
      <c r="J22" s="10">
        <v>7517587.18</v>
      </c>
      <c r="K22" s="10">
        <v>1316287.25</v>
      </c>
      <c r="L22" s="10">
        <v>264215</v>
      </c>
      <c r="M22" s="10">
        <v>440341.43</v>
      </c>
      <c r="N22" s="11">
        <f t="shared" si="10"/>
        <v>9538430.86</v>
      </c>
      <c r="O22" s="238">
        <v>96</v>
      </c>
      <c r="P22" s="9" t="s">
        <v>63</v>
      </c>
      <c r="Q22" s="246">
        <f t="shared" si="3"/>
        <v>99358.65479166666</v>
      </c>
      <c r="R22" s="279">
        <f t="shared" si="4"/>
        <v>0.051272793940459964</v>
      </c>
      <c r="S22" s="279">
        <f t="shared" si="5"/>
        <v>28.125</v>
      </c>
      <c r="T22" s="279">
        <f t="shared" si="6"/>
        <v>-39.05909872147414</v>
      </c>
    </row>
    <row r="23" spans="1:20" s="280" customFormat="1" ht="24">
      <c r="A23" s="9" t="s">
        <v>365</v>
      </c>
      <c r="B23" s="14">
        <v>12202734.28</v>
      </c>
      <c r="C23" s="14">
        <v>1056914.6</v>
      </c>
      <c r="D23" s="14">
        <v>900887.36</v>
      </c>
      <c r="E23" s="14">
        <v>11496896.93</v>
      </c>
      <c r="F23" s="297">
        <f t="shared" si="9"/>
        <v>25657433.169999998</v>
      </c>
      <c r="G23" s="292">
        <v>25258</v>
      </c>
      <c r="H23" s="13" t="s">
        <v>64</v>
      </c>
      <c r="I23" s="246">
        <f t="shared" si="0"/>
        <v>1015.8141250296935</v>
      </c>
      <c r="J23" s="10">
        <v>10856540.79</v>
      </c>
      <c r="K23" s="10">
        <v>2837072.8</v>
      </c>
      <c r="L23" s="10">
        <v>182455.1</v>
      </c>
      <c r="M23" s="10">
        <v>15479009.91</v>
      </c>
      <c r="N23" s="11">
        <f t="shared" si="10"/>
        <v>29355078.6</v>
      </c>
      <c r="O23" s="238">
        <v>13386</v>
      </c>
      <c r="P23" s="9" t="s">
        <v>64</v>
      </c>
      <c r="Q23" s="246">
        <f t="shared" si="3"/>
        <v>2192.9686687584044</v>
      </c>
      <c r="R23" s="279">
        <f t="shared" si="4"/>
        <v>12.596271603919341</v>
      </c>
      <c r="S23" s="279">
        <f t="shared" si="5"/>
        <v>-88.68967578066636</v>
      </c>
      <c r="T23" s="279">
        <f t="shared" si="6"/>
        <v>53.67858467376927</v>
      </c>
    </row>
    <row r="24" spans="1:20" s="280" customFormat="1" ht="24">
      <c r="A24" s="9" t="s">
        <v>366</v>
      </c>
      <c r="B24" s="10">
        <v>62996734.46</v>
      </c>
      <c r="C24" s="10">
        <v>121458487.9</v>
      </c>
      <c r="D24" s="10">
        <v>1163598.35</v>
      </c>
      <c r="E24" s="10">
        <v>31665026.24</v>
      </c>
      <c r="F24" s="245">
        <f t="shared" si="9"/>
        <v>217283846.95000002</v>
      </c>
      <c r="G24" s="41">
        <v>166140</v>
      </c>
      <c r="H24" s="9" t="s">
        <v>158</v>
      </c>
      <c r="I24" s="246">
        <f t="shared" si="0"/>
        <v>1307.8358429637656</v>
      </c>
      <c r="J24" s="10">
        <v>39970889.3</v>
      </c>
      <c r="K24" s="10">
        <v>2134632483.02</v>
      </c>
      <c r="L24" s="10">
        <v>320434</v>
      </c>
      <c r="M24" s="10">
        <v>46094605.23</v>
      </c>
      <c r="N24" s="11">
        <f t="shared" si="10"/>
        <v>2221018411.55</v>
      </c>
      <c r="O24" s="238">
        <v>76198</v>
      </c>
      <c r="P24" s="9" t="s">
        <v>158</v>
      </c>
      <c r="Q24" s="246">
        <f t="shared" si="3"/>
        <v>29147.988287750337</v>
      </c>
      <c r="R24" s="279">
        <f t="shared" si="4"/>
        <v>90.21692725192842</v>
      </c>
      <c r="S24" s="279">
        <f t="shared" si="5"/>
        <v>-118.03721882464107</v>
      </c>
      <c r="T24" s="279">
        <f t="shared" si="6"/>
        <v>95.51311798930084</v>
      </c>
    </row>
    <row r="25" spans="1:20" s="280" customFormat="1" ht="24">
      <c r="A25" s="9" t="s">
        <v>367</v>
      </c>
      <c r="B25" s="10">
        <v>25515303.552</v>
      </c>
      <c r="C25" s="10">
        <v>16730212.76</v>
      </c>
      <c r="D25" s="10">
        <v>1278955.216</v>
      </c>
      <c r="E25" s="10">
        <v>58568783.448</v>
      </c>
      <c r="F25" s="10">
        <v>102093254.97600001</v>
      </c>
      <c r="G25" s="41">
        <v>6700</v>
      </c>
      <c r="H25" s="9" t="s">
        <v>169</v>
      </c>
      <c r="I25" s="246">
        <f t="shared" si="0"/>
        <v>15237.799250149255</v>
      </c>
      <c r="J25" s="10">
        <v>24270969.72</v>
      </c>
      <c r="K25" s="10">
        <v>44166175.84</v>
      </c>
      <c r="L25" s="10">
        <v>104064</v>
      </c>
      <c r="M25" s="10">
        <v>8287583.52</v>
      </c>
      <c r="N25" s="11">
        <f t="shared" si="10"/>
        <v>76828793.08</v>
      </c>
      <c r="O25" s="238">
        <v>6700</v>
      </c>
      <c r="P25" s="9" t="s">
        <v>169</v>
      </c>
      <c r="Q25" s="246">
        <f t="shared" si="3"/>
        <v>11466.984041791044</v>
      </c>
      <c r="R25" s="279">
        <f t="shared" si="4"/>
        <v>-32.88410618359282</v>
      </c>
      <c r="S25" s="279">
        <f t="shared" si="5"/>
        <v>0</v>
      </c>
      <c r="T25" s="279">
        <f t="shared" si="6"/>
        <v>-32.88410618359283</v>
      </c>
    </row>
    <row r="26" spans="1:20" s="280" customFormat="1" ht="24">
      <c r="A26" s="9" t="s">
        <v>368</v>
      </c>
      <c r="B26" s="10">
        <v>15392579.61</v>
      </c>
      <c r="C26" s="10">
        <v>19007329.44</v>
      </c>
      <c r="D26" s="10">
        <v>1574687.38</v>
      </c>
      <c r="E26" s="10">
        <v>546990.86</v>
      </c>
      <c r="F26" s="245">
        <f>SUM(B26:E26)</f>
        <v>36521587.29</v>
      </c>
      <c r="G26" s="41">
        <v>1</v>
      </c>
      <c r="H26" s="9" t="s">
        <v>171</v>
      </c>
      <c r="I26" s="246">
        <f t="shared" si="0"/>
        <v>36521587.29</v>
      </c>
      <c r="J26" s="10">
        <v>14575069.99</v>
      </c>
      <c r="K26" s="10">
        <v>13133395.78</v>
      </c>
      <c r="L26" s="10">
        <v>181895.75</v>
      </c>
      <c r="M26" s="10">
        <v>701634.63</v>
      </c>
      <c r="N26" s="11">
        <f t="shared" si="10"/>
        <v>28591996.15</v>
      </c>
      <c r="O26" s="238">
        <v>1</v>
      </c>
      <c r="P26" s="9" t="s">
        <v>187</v>
      </c>
      <c r="Q26" s="246">
        <f t="shared" si="3"/>
        <v>28591996.15</v>
      </c>
      <c r="R26" s="279">
        <f t="shared" si="4"/>
        <v>-27.73360453184029</v>
      </c>
      <c r="S26" s="279">
        <f t="shared" si="5"/>
        <v>0</v>
      </c>
      <c r="T26" s="279">
        <f t="shared" si="6"/>
        <v>-27.73360453184029</v>
      </c>
    </row>
    <row r="27" spans="1:20" s="280" customFormat="1" ht="24">
      <c r="A27" s="9" t="s">
        <v>369</v>
      </c>
      <c r="B27" s="10">
        <v>18509405.43</v>
      </c>
      <c r="C27" s="10">
        <v>2622986.412</v>
      </c>
      <c r="D27" s="10">
        <v>7552673.438999999</v>
      </c>
      <c r="E27" s="10">
        <v>1163390.118</v>
      </c>
      <c r="F27" s="245">
        <f>SUM(B27:E27)</f>
        <v>29848455.399</v>
      </c>
      <c r="G27" s="10">
        <f>1000*50*240</f>
        <v>12000000</v>
      </c>
      <c r="H27" s="9" t="s">
        <v>159</v>
      </c>
      <c r="I27" s="246">
        <f t="shared" si="0"/>
        <v>2.48737128325</v>
      </c>
      <c r="J27" s="10">
        <v>38677434.27</v>
      </c>
      <c r="K27" s="10">
        <v>13524070.12</v>
      </c>
      <c r="L27" s="10">
        <v>9864644.77</v>
      </c>
      <c r="M27" s="10">
        <v>1525449.65</v>
      </c>
      <c r="N27" s="11">
        <f t="shared" si="10"/>
        <v>63591598.809999995</v>
      </c>
      <c r="O27" s="238">
        <v>14000000</v>
      </c>
      <c r="P27" s="9" t="s">
        <v>206</v>
      </c>
      <c r="Q27" s="246">
        <f t="shared" si="3"/>
        <v>4.542257057857142</v>
      </c>
      <c r="R27" s="279">
        <f t="shared" si="4"/>
        <v>53.06226615219773</v>
      </c>
      <c r="S27" s="279">
        <f t="shared" si="5"/>
        <v>14.285714285714286</v>
      </c>
      <c r="T27" s="279">
        <f t="shared" si="6"/>
        <v>45.23931051089734</v>
      </c>
    </row>
    <row r="28" spans="1:20" s="280" customFormat="1" ht="24">
      <c r="A28" s="13" t="s">
        <v>370</v>
      </c>
      <c r="B28" s="14">
        <v>6378825.888</v>
      </c>
      <c r="C28" s="14">
        <v>4182553.19</v>
      </c>
      <c r="D28" s="14">
        <v>319738.804</v>
      </c>
      <c r="E28" s="14">
        <v>14642195.862</v>
      </c>
      <c r="F28" s="14">
        <v>25523313.744000003</v>
      </c>
      <c r="G28" s="292">
        <v>1</v>
      </c>
      <c r="H28" s="13" t="s">
        <v>170</v>
      </c>
      <c r="I28" s="247">
        <f t="shared" si="0"/>
        <v>25523313.744000003</v>
      </c>
      <c r="J28" s="14">
        <v>22171963.46</v>
      </c>
      <c r="K28" s="14">
        <v>31138695.84</v>
      </c>
      <c r="L28" s="14">
        <v>0</v>
      </c>
      <c r="M28" s="14">
        <v>8287583.52</v>
      </c>
      <c r="N28" s="152">
        <f t="shared" si="10"/>
        <v>61598242.81999999</v>
      </c>
      <c r="O28" s="241">
        <v>1</v>
      </c>
      <c r="P28" s="13" t="s">
        <v>208</v>
      </c>
      <c r="Q28" s="247">
        <f t="shared" si="3"/>
        <v>61598242.81999999</v>
      </c>
      <c r="R28" s="281">
        <f t="shared" si="4"/>
        <v>58.56486715281271</v>
      </c>
      <c r="S28" s="281">
        <f t="shared" si="5"/>
        <v>0</v>
      </c>
      <c r="T28" s="281">
        <f t="shared" si="6"/>
        <v>58.56486715281271</v>
      </c>
    </row>
    <row r="29" spans="1:20" s="81" customFormat="1" ht="24">
      <c r="A29" s="36" t="s">
        <v>57</v>
      </c>
      <c r="B29" s="172">
        <f>SUM(B16:B28)</f>
        <v>283100115.01000005</v>
      </c>
      <c r="C29" s="172">
        <f aca="true" t="shared" si="11" ref="C29:P29">SUM(C16:C28)</f>
        <v>353926618.51</v>
      </c>
      <c r="D29" s="172">
        <f t="shared" si="11"/>
        <v>59406967.179999985</v>
      </c>
      <c r="E29" s="172">
        <f t="shared" si="11"/>
        <v>127610027.73</v>
      </c>
      <c r="F29" s="172">
        <f t="shared" si="11"/>
        <v>824043728.43</v>
      </c>
      <c r="G29" s="172">
        <f t="shared" si="11"/>
        <v>13266866</v>
      </c>
      <c r="H29" s="172">
        <f t="shared" si="11"/>
        <v>0</v>
      </c>
      <c r="I29" s="174">
        <f t="shared" si="0"/>
        <v>62.11291562227281</v>
      </c>
      <c r="J29" s="172">
        <f t="shared" si="11"/>
        <v>288002944.7</v>
      </c>
      <c r="K29" s="172">
        <f t="shared" si="11"/>
        <v>2409276253.86</v>
      </c>
      <c r="L29" s="172">
        <f t="shared" si="11"/>
        <v>51346248.2</v>
      </c>
      <c r="M29" s="172">
        <f t="shared" si="11"/>
        <v>92607418.86999999</v>
      </c>
      <c r="N29" s="172">
        <f t="shared" si="11"/>
        <v>2841232865.63</v>
      </c>
      <c r="O29" s="172">
        <f t="shared" si="11"/>
        <v>15196675.005479451</v>
      </c>
      <c r="P29" s="172">
        <f t="shared" si="11"/>
        <v>0</v>
      </c>
      <c r="Q29" s="174">
        <f t="shared" si="3"/>
        <v>186.96411317643756</v>
      </c>
      <c r="R29" s="146">
        <f t="shared" si="4"/>
        <v>70.9969661973736</v>
      </c>
      <c r="S29" s="146">
        <f t="shared" si="5"/>
        <v>12.698889755710521</v>
      </c>
      <c r="T29" s="146">
        <f t="shared" si="6"/>
        <v>66.77816155892066</v>
      </c>
    </row>
    <row r="30" spans="1:20" ht="24.75" thickBot="1">
      <c r="A30" s="176" t="s">
        <v>7</v>
      </c>
      <c r="B30" s="80">
        <f>B14+B29</f>
        <v>1534868697.64</v>
      </c>
      <c r="C30" s="80">
        <f aca="true" t="shared" si="12" ref="C30:P30">C14+C29</f>
        <v>905662135.78</v>
      </c>
      <c r="D30" s="80">
        <f t="shared" si="12"/>
        <v>172124574.45</v>
      </c>
      <c r="E30" s="80">
        <f t="shared" si="12"/>
        <v>303563392.41</v>
      </c>
      <c r="F30" s="80">
        <f t="shared" si="12"/>
        <v>2916218800.28</v>
      </c>
      <c r="G30" s="80">
        <f t="shared" si="12"/>
        <v>852529407919.6</v>
      </c>
      <c r="H30" s="80">
        <f t="shared" si="12"/>
        <v>0</v>
      </c>
      <c r="I30" s="298">
        <f t="shared" si="0"/>
        <v>0.003420666516825918</v>
      </c>
      <c r="J30" s="80">
        <f t="shared" si="12"/>
        <v>1604552765.62</v>
      </c>
      <c r="K30" s="80">
        <f t="shared" si="12"/>
        <v>3212261936.17</v>
      </c>
      <c r="L30" s="80">
        <f t="shared" si="12"/>
        <v>74879580.29</v>
      </c>
      <c r="M30" s="80">
        <f t="shared" si="12"/>
        <v>276671258.58</v>
      </c>
      <c r="N30" s="80">
        <f t="shared" si="12"/>
        <v>5168365540.66</v>
      </c>
      <c r="O30" s="80">
        <f t="shared" si="12"/>
        <v>1261752547315.4053</v>
      </c>
      <c r="P30" s="80">
        <f t="shared" si="12"/>
        <v>0</v>
      </c>
      <c r="Q30" s="298">
        <f t="shared" si="3"/>
        <v>0.004096179993182168</v>
      </c>
      <c r="R30" s="80">
        <f t="shared" si="4"/>
        <v>43.575608626405334</v>
      </c>
      <c r="S30" s="80">
        <f t="shared" si="5"/>
        <v>32.43291565105199</v>
      </c>
      <c r="T30" s="80">
        <f t="shared" si="6"/>
        <v>16.491303543315944</v>
      </c>
    </row>
    <row r="31" ht="24.75" thickTop="1"/>
  </sheetData>
  <sheetProtection/>
  <mergeCells count="6">
    <mergeCell ref="A1:I1"/>
    <mergeCell ref="J1:Q1"/>
    <mergeCell ref="R3:T3"/>
    <mergeCell ref="R2:T2"/>
    <mergeCell ref="J3:Q3"/>
    <mergeCell ref="B3:I3"/>
  </mergeCells>
  <printOptions horizontalCentered="1"/>
  <pageMargins left="0" right="0" top="0.15748031496062992" bottom="0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A28" sqref="A28"/>
    </sheetView>
  </sheetViews>
  <sheetFormatPr defaultColWidth="10.28125" defaultRowHeight="12.75"/>
  <cols>
    <col min="1" max="1" width="11.140625" style="58" customWidth="1"/>
    <col min="2" max="2" width="57.7109375" style="60" customWidth="1"/>
    <col min="3" max="3" width="20.140625" style="60" customWidth="1"/>
    <col min="4" max="4" width="10.140625" style="60" bestFit="1" customWidth="1"/>
    <col min="5" max="5" width="18.421875" style="60" bestFit="1" customWidth="1"/>
    <col min="6" max="6" width="21.421875" style="61" bestFit="1" customWidth="1"/>
    <col min="7" max="16384" width="10.28125" style="58" customWidth="1"/>
  </cols>
  <sheetData>
    <row r="1" spans="1:6" ht="24">
      <c r="A1" s="338" t="s">
        <v>127</v>
      </c>
      <c r="B1" s="339"/>
      <c r="C1" s="339"/>
      <c r="D1" s="339"/>
      <c r="E1" s="339"/>
      <c r="F1" s="339"/>
    </row>
    <row r="2" spans="1:2" ht="24">
      <c r="A2" s="59" t="s">
        <v>78</v>
      </c>
      <c r="B2" s="58"/>
    </row>
    <row r="3" spans="1:3" ht="24">
      <c r="A3" s="59"/>
      <c r="B3" s="63" t="s">
        <v>102</v>
      </c>
      <c r="C3" s="168" t="s">
        <v>103</v>
      </c>
    </row>
    <row r="4" spans="1:5" ht="24">
      <c r="A4" s="180"/>
      <c r="B4" s="181" t="s">
        <v>136</v>
      </c>
      <c r="C4" s="182">
        <v>0</v>
      </c>
      <c r="D4" s="64" t="s">
        <v>104</v>
      </c>
      <c r="E4" s="60" t="s">
        <v>422</v>
      </c>
    </row>
    <row r="5" spans="1:5" ht="24">
      <c r="A5" s="180">
        <v>100</v>
      </c>
      <c r="B5" s="181" t="s">
        <v>404</v>
      </c>
      <c r="C5" s="182">
        <v>-1126.67</v>
      </c>
      <c r="D5" s="64" t="s">
        <v>104</v>
      </c>
      <c r="E5" s="60" t="s">
        <v>153</v>
      </c>
    </row>
    <row r="6" spans="1:5" ht="24">
      <c r="A6" s="180">
        <v>101</v>
      </c>
      <c r="B6" s="181" t="s">
        <v>405</v>
      </c>
      <c r="C6" s="182">
        <v>-18.68</v>
      </c>
      <c r="D6" s="64" t="s">
        <v>104</v>
      </c>
      <c r="E6" s="60" t="s">
        <v>172</v>
      </c>
    </row>
    <row r="7" spans="1:5" ht="24">
      <c r="A7" s="180">
        <v>102</v>
      </c>
      <c r="B7" s="181" t="s">
        <v>406</v>
      </c>
      <c r="C7" s="182">
        <v>76.73</v>
      </c>
      <c r="D7" s="64" t="s">
        <v>104</v>
      </c>
      <c r="E7" s="60" t="s">
        <v>423</v>
      </c>
    </row>
    <row r="8" spans="1:5" ht="24">
      <c r="A8" s="180">
        <v>103</v>
      </c>
      <c r="B8" s="181" t="s">
        <v>407</v>
      </c>
      <c r="C8" s="182">
        <v>-45.74</v>
      </c>
      <c r="D8" s="64" t="s">
        <v>104</v>
      </c>
      <c r="E8" s="60" t="s">
        <v>154</v>
      </c>
    </row>
    <row r="9" spans="1:5" ht="24">
      <c r="A9" s="180">
        <v>104</v>
      </c>
      <c r="B9" s="181" t="s">
        <v>408</v>
      </c>
      <c r="C9" s="182">
        <v>7.58</v>
      </c>
      <c r="D9" s="64" t="s">
        <v>104</v>
      </c>
      <c r="E9" s="60" t="s">
        <v>154</v>
      </c>
    </row>
    <row r="10" spans="1:5" ht="24">
      <c r="A10" s="180">
        <v>105</v>
      </c>
      <c r="B10" s="181" t="s">
        <v>409</v>
      </c>
      <c r="C10" s="182">
        <v>37.03</v>
      </c>
      <c r="D10" s="64" t="s">
        <v>104</v>
      </c>
      <c r="E10" s="60" t="s">
        <v>424</v>
      </c>
    </row>
    <row r="11" spans="1:5" ht="24">
      <c r="A11" s="180">
        <v>106</v>
      </c>
      <c r="B11" s="181" t="s">
        <v>410</v>
      </c>
      <c r="C11" s="182">
        <v>-39.06</v>
      </c>
      <c r="D11" s="64" t="s">
        <v>104</v>
      </c>
      <c r="E11" s="60" t="s">
        <v>153</v>
      </c>
    </row>
    <row r="12" spans="1:5" ht="24">
      <c r="A12" s="180">
        <v>107</v>
      </c>
      <c r="B12" s="181" t="s">
        <v>411</v>
      </c>
      <c r="C12" s="182">
        <v>53.68</v>
      </c>
      <c r="D12" s="64" t="s">
        <v>104</v>
      </c>
      <c r="E12" s="60" t="s">
        <v>425</v>
      </c>
    </row>
    <row r="13" spans="1:5" ht="24">
      <c r="A13" s="180">
        <v>108</v>
      </c>
      <c r="B13" s="181" t="s">
        <v>165</v>
      </c>
      <c r="C13" s="182">
        <v>95.51</v>
      </c>
      <c r="D13" s="64" t="s">
        <v>104</v>
      </c>
      <c r="E13" s="60" t="s">
        <v>426</v>
      </c>
    </row>
    <row r="14" spans="1:5" ht="24">
      <c r="A14" s="180">
        <v>109</v>
      </c>
      <c r="B14" s="181" t="s">
        <v>412</v>
      </c>
      <c r="C14" s="182">
        <v>-32.88</v>
      </c>
      <c r="D14" s="64" t="s">
        <v>104</v>
      </c>
      <c r="E14" s="60" t="s">
        <v>154</v>
      </c>
    </row>
    <row r="15" spans="1:5" ht="24">
      <c r="A15" s="180">
        <v>110</v>
      </c>
      <c r="B15" s="181" t="s">
        <v>413</v>
      </c>
      <c r="C15" s="182">
        <v>-27.73</v>
      </c>
      <c r="D15" s="64" t="s">
        <v>104</v>
      </c>
      <c r="E15" s="60" t="s">
        <v>154</v>
      </c>
    </row>
    <row r="16" spans="1:5" ht="24">
      <c r="A16" s="180">
        <v>111</v>
      </c>
      <c r="B16" s="181" t="s">
        <v>414</v>
      </c>
      <c r="C16" s="182">
        <v>-1924.31</v>
      </c>
      <c r="D16" s="64" t="s">
        <v>104</v>
      </c>
      <c r="E16" s="60" t="s">
        <v>116</v>
      </c>
    </row>
    <row r="17" spans="1:5" ht="24">
      <c r="A17" s="180">
        <v>112</v>
      </c>
      <c r="B17" s="181" t="s">
        <v>415</v>
      </c>
      <c r="C17" s="182">
        <v>72.15</v>
      </c>
      <c r="D17" s="64" t="s">
        <v>104</v>
      </c>
      <c r="E17" s="60" t="s">
        <v>427</v>
      </c>
    </row>
    <row r="18" spans="1:5" ht="24">
      <c r="A18" s="180">
        <v>113</v>
      </c>
      <c r="B18" s="183" t="s">
        <v>416</v>
      </c>
      <c r="C18" s="182">
        <v>-76.21</v>
      </c>
      <c r="D18" s="64" t="s">
        <v>104</v>
      </c>
      <c r="E18" s="60" t="s">
        <v>154</v>
      </c>
    </row>
    <row r="19" spans="1:5" ht="24">
      <c r="A19" s="180">
        <v>114</v>
      </c>
      <c r="B19" s="183" t="s">
        <v>417</v>
      </c>
      <c r="C19" s="182">
        <v>-463762.85</v>
      </c>
      <c r="D19" s="64" t="s">
        <v>104</v>
      </c>
      <c r="E19" s="60" t="s">
        <v>115</v>
      </c>
    </row>
    <row r="20" spans="1:5" ht="24">
      <c r="A20" s="180">
        <v>115</v>
      </c>
      <c r="B20" s="181" t="s">
        <v>418</v>
      </c>
      <c r="C20" s="182">
        <v>-44.94</v>
      </c>
      <c r="D20" s="64" t="s">
        <v>104</v>
      </c>
      <c r="E20" s="60" t="s">
        <v>115</v>
      </c>
    </row>
    <row r="21" spans="1:5" ht="24">
      <c r="A21" s="180">
        <v>116</v>
      </c>
      <c r="B21" s="181" t="s">
        <v>419</v>
      </c>
      <c r="C21" s="182">
        <v>95.74</v>
      </c>
      <c r="D21" s="64" t="s">
        <v>104</v>
      </c>
      <c r="E21" s="60" t="s">
        <v>428</v>
      </c>
    </row>
    <row r="22" spans="1:5" ht="24">
      <c r="A22" s="180">
        <v>117</v>
      </c>
      <c r="B22" s="181" t="s">
        <v>420</v>
      </c>
      <c r="C22" s="182">
        <v>45.24</v>
      </c>
      <c r="D22" s="64" t="s">
        <v>104</v>
      </c>
      <c r="E22" s="60" t="s">
        <v>429</v>
      </c>
    </row>
    <row r="23" spans="1:5" ht="24">
      <c r="A23" s="180">
        <v>118</v>
      </c>
      <c r="B23" s="181" t="s">
        <v>421</v>
      </c>
      <c r="C23" s="182">
        <v>58.56</v>
      </c>
      <c r="D23" s="64" t="s">
        <v>104</v>
      </c>
      <c r="E23" s="60" t="s">
        <v>430</v>
      </c>
    </row>
    <row r="24" spans="1:5" ht="24">
      <c r="A24" s="180"/>
      <c r="B24" s="82"/>
      <c r="C24" s="64"/>
      <c r="D24" s="82"/>
      <c r="E24" s="58"/>
    </row>
    <row r="25" spans="1:2" ht="24">
      <c r="A25" s="59"/>
      <c r="B25" s="58"/>
    </row>
    <row r="26" spans="1:2" ht="24">
      <c r="A26" s="65" t="s">
        <v>93</v>
      </c>
      <c r="B26" s="59" t="s">
        <v>431</v>
      </c>
    </row>
    <row r="27" spans="1:6" s="67" customFormat="1" ht="24">
      <c r="A27" s="67" t="s">
        <v>432</v>
      </c>
      <c r="B27" s="59"/>
      <c r="C27" s="60"/>
      <c r="E27" s="61"/>
      <c r="F27" s="61"/>
    </row>
    <row r="28" spans="1:6" s="67" customFormat="1" ht="24">
      <c r="A28" s="67" t="s">
        <v>117</v>
      </c>
      <c r="B28" s="59"/>
      <c r="C28" s="60"/>
      <c r="E28" s="61"/>
      <c r="F28" s="61"/>
    </row>
  </sheetData>
  <sheetProtection/>
  <mergeCells count="1">
    <mergeCell ref="A1:F1"/>
  </mergeCells>
  <printOptions horizontalCentered="1"/>
  <pageMargins left="0" right="0" top="0.15748031496062992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Comptroller General's Department.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</dc:creator>
  <cp:keywords/>
  <dc:description/>
  <cp:lastModifiedBy>Dell_excise</cp:lastModifiedBy>
  <cp:lastPrinted>2013-02-25T07:01:44Z</cp:lastPrinted>
  <dcterms:created xsi:type="dcterms:W3CDTF">2008-02-18T03:46:55Z</dcterms:created>
  <dcterms:modified xsi:type="dcterms:W3CDTF">2013-02-27T08:10:10Z</dcterms:modified>
  <cp:category/>
  <cp:version/>
  <cp:contentType/>
  <cp:contentStatus/>
</cp:coreProperties>
</file>