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35" windowWidth="13500" windowHeight="11055" tabRatio="810" firstSheet="13" activeTab="18"/>
  </bookViews>
  <sheets>
    <sheet name="แบบ4.6" sheetId="1" r:id="rId1"/>
    <sheet name="ตารางที่ 1 " sheetId="2" r:id="rId2"/>
    <sheet name="ตารางที่ 2 " sheetId="3" r:id="rId3"/>
    <sheet name="ตารางที่ 3" sheetId="4" r:id="rId4"/>
    <sheet name="ตารางที่ 4" sheetId="5" r:id="rId5"/>
    <sheet name="ตารางที่ 5" sheetId="6" r:id="rId6"/>
    <sheet name="ตารางที่ 6" sheetId="7" r:id="rId7"/>
    <sheet name="ตารางเปรียบเทียบ7" sheetId="8" r:id="rId8"/>
    <sheet name="รายงาน7" sheetId="9" r:id="rId9"/>
    <sheet name="ตารางเปรียบเทียบ 8" sheetId="10" r:id="rId10"/>
    <sheet name="รายงาน8" sheetId="11" r:id="rId11"/>
    <sheet name="ตาราง9" sheetId="12" r:id="rId12"/>
    <sheet name="รายงาน9" sheetId="13" r:id="rId13"/>
    <sheet name="ตารางเปรียบเทียบ10" sheetId="14" r:id="rId14"/>
    <sheet name="รายงาน10" sheetId="15" r:id="rId15"/>
    <sheet name="ตารางที่11" sheetId="16" r:id="rId16"/>
    <sheet name="รายงาน11" sheetId="17" r:id="rId17"/>
    <sheet name="ตารางที่12 " sheetId="18" r:id="rId18"/>
    <sheet name="รายงานสรุปผลการวิเคราะห์" sheetId="19" r:id="rId19"/>
  </sheets>
  <externalReferences>
    <externalReference r:id="rId22"/>
    <externalReference r:id="rId23"/>
    <externalReference r:id="rId24"/>
    <externalReference r:id="rId25"/>
  </externalReferences>
  <definedNames>
    <definedName name="DAT1" localSheetId="0">'[3]1'!#REF!</definedName>
    <definedName name="DAT1">#REF!</definedName>
    <definedName name="DAT10" localSheetId="15">'[1]1'!#REF!</definedName>
    <definedName name="DAT10" localSheetId="0">'[3]1'!#REF!</definedName>
    <definedName name="DAT10">'[1]1'!#REF!</definedName>
    <definedName name="DAT12" localSheetId="15">'[1]1'!#REF!</definedName>
    <definedName name="DAT12" localSheetId="0">'[3]1'!#REF!</definedName>
    <definedName name="DAT12">'[1]1'!#REF!</definedName>
    <definedName name="DAT13" localSheetId="15">'[1]1'!#REF!</definedName>
    <definedName name="DAT13" localSheetId="0">'[3]1'!#REF!</definedName>
    <definedName name="DAT13">'[1]1'!#REF!</definedName>
    <definedName name="DAT14" localSheetId="15">'[1]1'!#REF!</definedName>
    <definedName name="DAT14" localSheetId="0">'[3]1'!#REF!</definedName>
    <definedName name="DAT14">'[1]1'!#REF!</definedName>
    <definedName name="DAT15" localSheetId="15">'[1]1'!#REF!</definedName>
    <definedName name="DAT15" localSheetId="0">'[3]1'!#REF!</definedName>
    <definedName name="DAT15">'[1]1'!#REF!</definedName>
    <definedName name="DAT16" localSheetId="15">'[1]1'!#REF!</definedName>
    <definedName name="DAT16" localSheetId="0">'[3]1'!#REF!</definedName>
    <definedName name="DAT16">'[1]1'!#REF!</definedName>
    <definedName name="DAT17" localSheetId="15">'[1]1'!#REF!</definedName>
    <definedName name="DAT17" localSheetId="0">'[3]1'!#REF!</definedName>
    <definedName name="DAT17">'[1]1'!#REF!</definedName>
    <definedName name="DAT18" localSheetId="15">'[1]1'!#REF!</definedName>
    <definedName name="DAT18" localSheetId="0">'[3]1'!#REF!</definedName>
    <definedName name="DAT18">'[1]1'!#REF!</definedName>
    <definedName name="DAT19" localSheetId="15">'[1]1'!#REF!</definedName>
    <definedName name="DAT19" localSheetId="0">'[3]1'!#REF!</definedName>
    <definedName name="DAT19">'[1]1'!#REF!</definedName>
    <definedName name="DAT2" localSheetId="0">'[3]1'!#REF!</definedName>
    <definedName name="DAT2">#REF!</definedName>
    <definedName name="DAT20" localSheetId="15">'[1]1'!#REF!</definedName>
    <definedName name="DAT20" localSheetId="0">'[3]1'!#REF!</definedName>
    <definedName name="DAT20">'[1]1'!#REF!</definedName>
    <definedName name="DAT21" localSheetId="15">'[1]1'!#REF!</definedName>
    <definedName name="DAT21" localSheetId="0">'[3]1'!#REF!</definedName>
    <definedName name="DAT21">'[1]1'!#REF!</definedName>
    <definedName name="DAT3" localSheetId="0">'[3]1'!#REF!</definedName>
    <definedName name="DAT3">#REF!</definedName>
    <definedName name="DAT4" localSheetId="0">'[3]1'!#REF!</definedName>
    <definedName name="DAT4">#REF!</definedName>
    <definedName name="DAT5" localSheetId="0">'[3]1'!#REF!</definedName>
    <definedName name="DAT5">#REF!</definedName>
    <definedName name="DAT6" localSheetId="15">'[2]1'!#REF!</definedName>
    <definedName name="DAT6" localSheetId="0">'[3]1'!#REF!</definedName>
    <definedName name="DAT6">'[2]1'!#REF!</definedName>
    <definedName name="DAT7" localSheetId="15">#REF!</definedName>
    <definedName name="DAT7" localSheetId="0">'[3]1'!#REF!</definedName>
    <definedName name="DAT7">#REF!</definedName>
    <definedName name="DAT8" localSheetId="15">'[2]1'!#REF!</definedName>
    <definedName name="DAT8" localSheetId="0">#REF!</definedName>
    <definedName name="DAT8">'[2]1'!#REF!</definedName>
    <definedName name="DAT9" localSheetId="15">#REF!</definedName>
    <definedName name="DAT9">#REF!</definedName>
    <definedName name="_xlnm.Print_Titles" localSheetId="11">'ตาราง9'!$A:$A,'ตาราง9'!$3:$4</definedName>
    <definedName name="_xlnm.Print_Titles" localSheetId="2">'ตารางที่ 2 '!$1:$5</definedName>
    <definedName name="_xlnm.Print_Titles" localSheetId="15">'ตารางที่11'!$A:$A,'ตารางที่11'!$4:$8</definedName>
    <definedName name="_xlnm.Print_Titles" localSheetId="9">'ตารางเปรียบเทียบ 8'!$A:$A</definedName>
    <definedName name="_xlnm.Print_Titles" localSheetId="13">'ตารางเปรียบเทียบ10'!$A:$A,'ตารางเปรียบเทียบ10'!$3:$4</definedName>
    <definedName name="_xlnm.Print_Titles" localSheetId="7">'ตารางเปรียบเทียบ7'!$A:$A</definedName>
    <definedName name="_xlnm.Print_Titles" localSheetId="0">'แบบ4.6'!$2:$3</definedName>
    <definedName name="_xlnm.Print_Titles" localSheetId="14">'รายงาน10'!$A:$A,'รายงาน10'!#REF!</definedName>
    <definedName name="_xlnm.Print_Titles" localSheetId="10">'รายงาน8'!$A:$A,'รายงาน8'!#REF!</definedName>
    <definedName name="_xlnm.Print_Titles" localSheetId="12">'รายงาน9'!$A:$A,'รายงาน9'!#REF!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2">#REF!</definedName>
    <definedName name="TEST26" localSheetId="0">#REF!</definedName>
    <definedName name="TEST26">#REF!</definedName>
    <definedName name="TEST27" localSheetId="0">#REF!</definedName>
    <definedName name="TEST27">#REF!</definedName>
    <definedName name="TEST28" localSheetId="0">#REF!</definedName>
    <definedName name="TEST28">#REF!</definedName>
    <definedName name="TEST29" localSheetId="0">#REF!</definedName>
    <definedName name="TEST29">#REF!</definedName>
    <definedName name="TEST3">#REF!</definedName>
    <definedName name="TEST30" localSheetId="0">#REF!</definedName>
    <definedName name="TEST30">#REF!</definedName>
    <definedName name="TEST31" localSheetId="0">#REF!</definedName>
    <definedName name="TEST31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 localSheetId="0">'[3]1'!#REF!</definedName>
    <definedName name="TESTHKEY">#REF!</definedName>
    <definedName name="TESTKEYS">#REF!</definedName>
    <definedName name="TESTVKEY">#REF!</definedName>
  </definedNames>
  <calcPr fullCalcOnLoad="1"/>
</workbook>
</file>

<file path=xl/sharedStrings.xml><?xml version="1.0" encoding="utf-8"?>
<sst xmlns="http://schemas.openxmlformats.org/spreadsheetml/2006/main" count="1803" uniqueCount="553">
  <si>
    <t>ประเภทค่าใช้จ่าย</t>
  </si>
  <si>
    <t>เงินในงบประมาณ</t>
  </si>
  <si>
    <t>เงินนอกงบประมาณ</t>
  </si>
  <si>
    <t>งบกลาง</t>
  </si>
  <si>
    <t>รวม</t>
  </si>
  <si>
    <t>รวมต้นทุนผลผลิต</t>
  </si>
  <si>
    <t>ศูนย์ต้นทุน</t>
  </si>
  <si>
    <t>ค่าใช้จ่ายทางตรง</t>
  </si>
  <si>
    <t>ค่าใช้จ่ายทางอ้อม</t>
  </si>
  <si>
    <t>ศูนย์ต้นทุนหลัก</t>
  </si>
  <si>
    <t>กิจกรรมย่อย</t>
  </si>
  <si>
    <t>ค่าเสื่อมราคา</t>
  </si>
  <si>
    <t>ต้นทุนรวม</t>
  </si>
  <si>
    <t>กิจกรรมย่อยของหน่วยงานหลัก</t>
  </si>
  <si>
    <t xml:space="preserve">ปริมาณ </t>
  </si>
  <si>
    <t>หน่วยนับ</t>
  </si>
  <si>
    <t>กิจกรรมย่อยของหน่วยงานสนับสนุน</t>
  </si>
  <si>
    <t>ผลผลิตย่อย</t>
  </si>
  <si>
    <t>ปริมาณ</t>
  </si>
  <si>
    <t xml:space="preserve">หมายเหตุ : </t>
  </si>
  <si>
    <t xml:space="preserve">                   ค่าใช้จ่ายในระบบ  GFMIS</t>
  </si>
  <si>
    <t xml:space="preserve">                          รายการ T/E หน่วยงานโอนให้ บก.- เงินนอกงบประมาณ</t>
  </si>
  <si>
    <t xml:space="preserve">                          รายการ ค่าใช้จ่ายระหว่างหน่วยงาน - ปรับเงินฝากคลัง</t>
  </si>
  <si>
    <t xml:space="preserve">                          ค่ารักษาพยาบาลของข้าราชการบำนาญคนไข้นอกและคนไข้ใน - รพ.รัฐและเอกชน</t>
  </si>
  <si>
    <t xml:space="preserve">                    รวมต้นทุนผลผลิต</t>
  </si>
  <si>
    <t xml:space="preserve">ต้นทุนต่อหน่วย </t>
  </si>
  <si>
    <t>ผลผลิตหลัก</t>
  </si>
  <si>
    <t>กิจกรรมหลัก</t>
  </si>
  <si>
    <t>หน่วยงาน</t>
  </si>
  <si>
    <t>ต้นทุนต่อหน่วย</t>
  </si>
  <si>
    <t xml:space="preserve">                          รายการ T/R รายได้แผ่นดินนำส่งคลัง</t>
  </si>
  <si>
    <t>การจัดเก็บภาษีสรรพสามิต</t>
  </si>
  <si>
    <t>รวมศูนย์ต้นทุนสนับสนุน</t>
  </si>
  <si>
    <t>(หน่วย : บาท)</t>
  </si>
  <si>
    <t xml:space="preserve">      (หน่วย : บาท)</t>
  </si>
  <si>
    <t>รวมศูนย์ต้นทุนหลัก</t>
  </si>
  <si>
    <t>ศูนย์ต้นทุนสนับสนุน</t>
  </si>
  <si>
    <t>2. การป้องกันและปราบปราม</t>
  </si>
  <si>
    <t>ผลการเปรียบเทียบ</t>
  </si>
  <si>
    <t xml:space="preserve">  (หน่วย : บาท)</t>
  </si>
  <si>
    <t>ต้นทุนคงที่เพิ่ม/(ลด)%</t>
  </si>
  <si>
    <t>ต้นทุนรวมเพิ่ม/(ลด) %</t>
  </si>
  <si>
    <t>ต้นทุนคงที่</t>
  </si>
  <si>
    <t>ต้นทุนผันแปร</t>
  </si>
  <si>
    <t xml:space="preserve">                   ต้นทุนผันแปร หมายถึง ต้นทุนที่เปลี่ยนแปลงไปตามปริมาณกิจกรรมหรือผลผลิตของหน่วยงาน</t>
  </si>
  <si>
    <t>ต้นทุนทางอ้อม</t>
  </si>
  <si>
    <t>ต้นทุนคงที่เพิ่ม/(ลด) %</t>
  </si>
  <si>
    <t>ต้นทุนผันแปรเพิ่ม/(ลด) %</t>
  </si>
  <si>
    <t xml:space="preserve">              การวิเคราะห์สาเหตุของการเปลี่ยนแปลงของต้นทุนทางอ้อมตามลักษณะของต้นทุน (คงที่/ผันแปร)(อธิบายเฉพาะค่าใช้จ่ายทางอ้อมที่เปลี่ยนแปลงอย่างมีสาระสำคัญ)</t>
  </si>
  <si>
    <t>รวมกิจกรรมย่อยของหน่วยงานหลัก</t>
  </si>
  <si>
    <t>รวมกิจกรรมย่อยของหน่วยงานสนับสนุน</t>
  </si>
  <si>
    <t>จำนวนเงินค่าปรับ</t>
  </si>
  <si>
    <t>จำนวนค่าปรับ/บาท</t>
  </si>
  <si>
    <t>จำนวนรายได้ภาษี</t>
  </si>
  <si>
    <t>จำนวนรายการเอกสาร</t>
  </si>
  <si>
    <t>จำนวนครั้ง</t>
  </si>
  <si>
    <t>จำนวนตัวอย่าง</t>
  </si>
  <si>
    <t>1. การบริหารจัดเก็บภาษีสรรพสามิต</t>
  </si>
  <si>
    <t>รวม 2 ศูนย์</t>
  </si>
  <si>
    <t xml:space="preserve">                                                 (หน่วย : บาท)</t>
  </si>
  <si>
    <r>
      <t>หมายเหตุ : ต้นทุนคงที่ หมายถึง ต้นทุนที่ไม่ได้เปลี่ยนแปลงไปตามปริมาณกิจกรรมหรือผลผลิตของหน่วยงาน</t>
    </r>
  </si>
  <si>
    <t xml:space="preserve">              การวิเคราะห์สาเหตุของการเปลี่ยนแปลงของต้นทุนทางตรงตามศูนย์ต้นทุนแยกตามประเภทค่าใช้จ่ายและลักษณะของต้นทุน (คงที่/ผันแปร)  (อธิบายเฉพาะศูนย์ต้นทุน</t>
  </si>
  <si>
    <t>ที่เปลี่ยนแปลงอย่างมีสาระสำคัญ)</t>
  </si>
  <si>
    <t xml:space="preserve"> เนื่องจากกรมสรรพสามิตมีนโยบายให้เพิ่มประสิทธิภาพการจัดเก็บภาษีสรรพสามิต</t>
  </si>
  <si>
    <t xml:space="preserve">ศูนย์ต้นทุนสนับสนุน   เหตุผลต้นทุนค่าใช้จ่ายทางตรงเพิ่มสูงขึ้น เนื่องจากค่าใช้จ่ายเกี่ยวกับงบบุคลากรเพิ่มขึ้น จากการเลื่อนขั้น เลื่อนอันดับตามปกติ และ ค่าใช้จ่ายเกี่ยวกับงบดำเนินงานเพิ่มขึ้น </t>
  </si>
  <si>
    <t>เงินใน งปม.</t>
  </si>
  <si>
    <t>เงินนอก งปม.</t>
  </si>
  <si>
    <t>ต้นทุนรวม   เพิ่ม/(ลด) %</t>
  </si>
  <si>
    <t>ปริมาณ เพิ่ม/(ลด)</t>
  </si>
  <si>
    <t>ต้นทุนต่อหน่วยเพิ่ม/(ลด)  %</t>
  </si>
  <si>
    <t xml:space="preserve">              การวิเคราะห์สาเหตุของการเปลี่ยนแปลงของต้นทุนต่อหน่วยกิจกรรมย่อย  (อธิบายเฉพาะต้นทุนต่อหน่วยกิจกรรมย่อยที่เปลี่ยนแปลงอย่างมีสาระสำคัญ)</t>
  </si>
  <si>
    <t>หน่วยนับ เพิ่ม/(ลด)  %</t>
  </si>
  <si>
    <t>รวมต้นทุนทั้งสิ้น</t>
  </si>
  <si>
    <t xml:space="preserve">              การวิเคราะห์สาเหตุของการเปลี่ยนแปลงของต้นทุนต่อหน่วยกิจกรรมหลัก   (อธิบายเฉพาะต้นทุนต่อหน่วยกิจกรรมหลักที่เปลี่ยนแปลงอย่างมีสาระสำคัญ)</t>
  </si>
  <si>
    <t>1.การบริหารจัดเก็บภาษีสรรพสามิต</t>
  </si>
  <si>
    <t xml:space="preserve">              การวิเคราะห์สาเหตุของการเปลี่ยนแปลงของต้นทุนต่อหน่วยผลผลิตย่อย   (อธิบายเฉพาะต้นทุนต่อหน่วยผลผลิตย่อยที่เปลี่ยนแปลงอย่างมีสาระสำคัญ)</t>
  </si>
  <si>
    <t xml:space="preserve">              การวิเคราะห์สาเหตุของการเปลี่ยนแปลงของต้นทุนต่อหน่วยผลผลิตหลัก    (อธิบายเฉพาะต้นทุนต่อหน่วยผลผลิตหลักที่เปลี่ยนแปลงอย่างมีสาระสำคัญ)</t>
  </si>
  <si>
    <t>รายงานสรุปผลการวิเคราะห์ต้นทุนต่อหน่วยผลผลิต</t>
  </si>
  <si>
    <t>ของ กรมสรรพสามิต</t>
  </si>
  <si>
    <t>บทวิเคราะห์</t>
  </si>
  <si>
    <t>สัดส่วนระหว่างค่าใช้จ่ายทางตรงกับค่าใช้จ่ายทางอ้อม ดังตารางต่อไปนี้</t>
  </si>
  <si>
    <t>ปีงบประมาณ</t>
  </si>
  <si>
    <t>ต้นทุนทางตรง</t>
  </si>
  <si>
    <t>รวมค่าใช้จ่าย (ต้นทุน)</t>
  </si>
  <si>
    <t>ผลต่าง</t>
  </si>
  <si>
    <t>สรุป</t>
  </si>
  <si>
    <t>ค่าใช้จ่ายบุคลากร</t>
  </si>
  <si>
    <t>ค่าใช้จ่ายด้านการฝึกอบรม</t>
  </si>
  <si>
    <t>ค่าใช้จ่ายเดินทาง</t>
  </si>
  <si>
    <t>ค่าตอบแทน ใช้สอย วัสดุ</t>
  </si>
  <si>
    <t>และค่าสาธารณูปโภค</t>
  </si>
  <si>
    <t>ค่าใช้จ่ายอื่น</t>
  </si>
  <si>
    <t>ค่าใช้จ่ายด้าน</t>
  </si>
  <si>
    <t>จำนวนรายได้ภาษีและค่าปรับ</t>
  </si>
  <si>
    <t>ชื่อกิจกรรมย่อย</t>
  </si>
  <si>
    <t>เพิ่ม/ลด ร้อยละ</t>
  </si>
  <si>
    <t xml:space="preserve">เหตุผล </t>
  </si>
  <si>
    <t>ค่าตอบแทน ใช้สอย วัสดุ และค่าสาธารณูปโภค</t>
  </si>
  <si>
    <t>ค่าตอบแทนใช้สอยวัสดุ และค่าสาธารณูปโภค</t>
  </si>
  <si>
    <t>ค่าเสื่อมราคาและ</t>
  </si>
  <si>
    <t>ค่าใช้จ่ายดำเนินงาน</t>
  </si>
  <si>
    <t>ค่าใช้จ่าย</t>
  </si>
  <si>
    <t>ค่าใช้จ่ายค่าจำหน่าย</t>
  </si>
  <si>
    <t>ค่าตัดจำหน่าย</t>
  </si>
  <si>
    <t>รักษาความมั่นคงของประเทศ</t>
  </si>
  <si>
    <t>เงินอุดหนุน</t>
  </si>
  <si>
    <t>จากการขายสินทรัพย์</t>
  </si>
  <si>
    <t>เนื่องจากคดีลดลง แต่ค่าปรับเงินสินบนรางวัลเพิ่มขึ้น</t>
  </si>
  <si>
    <t xml:space="preserve">เพิ่มประสิทธิภาพการปฏิบัติงาน </t>
  </si>
  <si>
    <t>เพิ่มขึ้นจากปีก่อน เนื่องจากการจัดเก็บภาษีสรรพสามิตเพิ่มขึ้น เป็นไปตามนโยบายมาตรการ</t>
  </si>
  <si>
    <r>
      <t>ตารางที่ 1</t>
    </r>
    <r>
      <rPr>
        <b/>
        <sz val="16"/>
        <rFont val="TH SarabunPSK"/>
        <family val="2"/>
      </rPr>
      <t xml:space="preserve">  รายงานต้นทุนรวมของหน่วยงาน  โดยแยกประเภทตามแหล่งของเงิน</t>
    </r>
  </si>
  <si>
    <r>
      <t xml:space="preserve">                   </t>
    </r>
    <r>
      <rPr>
        <b/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ต้นทุนที่ไม่เกี่ยวข้องในการผลิตผลผลิต</t>
    </r>
  </si>
  <si>
    <r>
      <t>ตารางที่ 2</t>
    </r>
    <r>
      <rPr>
        <b/>
        <sz val="16"/>
        <rFont val="TH SarabunPSK"/>
        <family val="2"/>
      </rPr>
      <t xml:space="preserve">  รายงานต้นทุนตามศูนย์ต้นทุนแยกตามประเภทค่าใช้จ่าย</t>
    </r>
  </si>
  <si>
    <r>
      <t>ตารางที่ 3</t>
    </r>
    <r>
      <rPr>
        <b/>
        <sz val="16"/>
        <rFont val="TH SarabunPSK"/>
        <family val="2"/>
      </rPr>
      <t xml:space="preserve">  รายงานต้นทุนกิจกรรมย่อยแยกตามแหล่งของเงิน</t>
    </r>
  </si>
  <si>
    <r>
      <t xml:space="preserve">ตารางที่ 4 </t>
    </r>
    <r>
      <rPr>
        <b/>
        <sz val="16"/>
        <rFont val="TH SarabunPSK"/>
        <family val="2"/>
      </rPr>
      <t xml:space="preserve"> รายงานต้นทุนกิจกรรมหลักแยกตามแหล่งของเงิน</t>
    </r>
  </si>
  <si>
    <r>
      <t>ตารางที่ 5</t>
    </r>
    <r>
      <rPr>
        <b/>
        <sz val="16"/>
        <color indexed="10"/>
        <rFont val="TH SarabunPSK"/>
        <family val="2"/>
      </rPr>
      <t xml:space="preserve">  </t>
    </r>
    <r>
      <rPr>
        <b/>
        <sz val="16"/>
        <rFont val="TH SarabunPSK"/>
        <family val="2"/>
      </rPr>
      <t>รายงานต้นทุนผลผลิตย่อยแยกตามแหล่งของเงิน</t>
    </r>
  </si>
  <si>
    <r>
      <t>ตารางที่ 6</t>
    </r>
    <r>
      <rPr>
        <b/>
        <sz val="16"/>
        <rFont val="TH SarabunPSK"/>
        <family val="2"/>
      </rPr>
      <t xml:space="preserve">  รายงานต้นทุนผลผลิตหลักแยกตามแหล่งของเงิน</t>
    </r>
  </si>
  <si>
    <r>
      <t xml:space="preserve"> ตารางที่ 7</t>
    </r>
    <r>
      <rPr>
        <b/>
        <sz val="16"/>
        <rFont val="TH SarabunPSK"/>
        <family val="2"/>
      </rPr>
      <t xml:space="preserve">  เปรียบเทียบผลการคำนวณต้นทุนกิจกรรมย่อยแยกตามแหล่งเงิน (ต่อ)</t>
    </r>
  </si>
  <si>
    <r>
      <t xml:space="preserve"> </t>
    </r>
    <r>
      <rPr>
        <b/>
        <sz val="16"/>
        <color indexed="10"/>
        <rFont val="TH SarabunPSK"/>
        <family val="2"/>
      </rPr>
      <t>ตารางที่ 8</t>
    </r>
    <r>
      <rPr>
        <b/>
        <sz val="16"/>
        <rFont val="TH SarabunPSK"/>
        <family val="2"/>
      </rPr>
      <t xml:space="preserve">  เปรียบเทียบผลการคำนวณต้นทุนกิจกรรมหลักแยกตามแหล่งเงิน</t>
    </r>
  </si>
  <si>
    <r>
      <t xml:space="preserve"> ตารางที่ 8 </t>
    </r>
    <r>
      <rPr>
        <b/>
        <sz val="16"/>
        <rFont val="TH SarabunPSK"/>
        <family val="2"/>
      </rPr>
      <t xml:space="preserve"> เปรียบเทียบผลการคำนวณต้นทุนกิจกรร</t>
    </r>
    <r>
      <rPr>
        <sz val="16"/>
        <rFont val="TH SarabunPSK"/>
        <family val="2"/>
      </rPr>
      <t>มหลักแยกตามแหล่งเงิน (ต่อ)</t>
    </r>
  </si>
  <si>
    <r>
      <t xml:space="preserve"> </t>
    </r>
    <r>
      <rPr>
        <b/>
        <u val="single"/>
        <sz val="16"/>
        <color indexed="10"/>
        <rFont val="TH SarabunPSK"/>
        <family val="2"/>
      </rPr>
      <t>ตารางที่ 9</t>
    </r>
    <r>
      <rPr>
        <b/>
        <sz val="16"/>
        <rFont val="TH SarabunPSK"/>
        <family val="2"/>
      </rPr>
      <t xml:space="preserve">  เปรียบเทียบผลการคำนวณต้นทุนผลผลิตย่อยแยกตามแหล่งเงิน</t>
    </r>
  </si>
  <si>
    <r>
      <t xml:space="preserve"> ตารางที่ 10</t>
    </r>
    <r>
      <rPr>
        <b/>
        <sz val="16"/>
        <rFont val="TH SarabunPSK"/>
        <family val="2"/>
      </rPr>
      <t xml:space="preserve">  เปรียบเทียบผลการคำนวณต้นทุนผลผลิตหลักแยกตามแหล่งเงิน</t>
    </r>
  </si>
  <si>
    <r>
      <t>หมายเหตุ : ต้นทุนคงที่ หมายถึง ต้นทุนที่ไม่ได้</t>
    </r>
    <r>
      <rPr>
        <b/>
        <sz val="16"/>
        <rFont val="TH SarabunPSK"/>
        <family val="2"/>
      </rPr>
      <t>เปลี่ยนแปลงไปตามปริมาณกิจกรรมหรือผลผลิตของหน่วยงาน</t>
    </r>
  </si>
  <si>
    <r>
      <t xml:space="preserve"> </t>
    </r>
    <r>
      <rPr>
        <b/>
        <sz val="14"/>
        <color indexed="10"/>
        <rFont val="TH SarabunPSK"/>
        <family val="2"/>
      </rPr>
      <t>ตารางที่ 12</t>
    </r>
    <r>
      <rPr>
        <b/>
        <sz val="14"/>
        <rFont val="TH SarabunPSK"/>
        <family val="2"/>
      </rPr>
      <t xml:space="preserve"> รายงานเปรียบเทียบต้นทุนทางอ้อมตามลักษณะของต้นทุน (คงที่/ผันแปร)</t>
    </r>
  </si>
  <si>
    <t>1. การกำกับดูแลและติดตามการบริหารจัดเก็บภาษีสรรพสามิต</t>
  </si>
  <si>
    <t>ค่าเสื่อมราคาและค่าตัดจำหน่าย</t>
  </si>
  <si>
    <t>ต้นทุนผันแปร เพิ่ม/(ลด)%</t>
  </si>
  <si>
    <t>ค่าใช้จ่ายดำเนินงาน รักษาความมั่นคงของประเทศ</t>
  </si>
  <si>
    <t>ค่าใช้จ่ายเงินอุดหนุน</t>
  </si>
  <si>
    <t>ค่าใช้จ่ายค่าจำหน่ายจากการขายสินทรัพย์</t>
  </si>
  <si>
    <r>
      <t xml:space="preserve"> </t>
    </r>
    <r>
      <rPr>
        <b/>
        <sz val="16"/>
        <color indexed="10"/>
        <rFont val="TH SarabunPSK"/>
        <family val="2"/>
      </rPr>
      <t>ตารางที่ 11</t>
    </r>
    <r>
      <rPr>
        <b/>
        <sz val="16"/>
        <rFont val="TH SarabunPSK"/>
        <family val="2"/>
      </rPr>
      <t xml:space="preserve">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 (ต่อ)</t>
    </r>
  </si>
  <si>
    <r>
      <rPr>
        <b/>
        <sz val="14"/>
        <color indexed="10"/>
        <rFont val="TH SarabunPSK"/>
        <family val="2"/>
      </rPr>
      <t xml:space="preserve"> ตารางที่ 12</t>
    </r>
    <r>
      <rPr>
        <b/>
        <sz val="14"/>
        <rFont val="TH SarabunPSK"/>
        <family val="2"/>
      </rPr>
      <t xml:space="preserve"> รายงานเปรียบเทียบต้นทุนทางอ้อมตามลักษณะของต้นทุน (คงที่/ผันแปร) (ต่อ)</t>
    </r>
  </si>
  <si>
    <t>ซึ่งมีผลทำให้การจัดเก็บภาษีสรรพสามติเพิ่มขึ้น เป็นไปตามนโยบายมาตรการเพิ่มประสิทธิภาพการปฏิบัติงานข้อมูลที่ได้</t>
  </si>
  <si>
    <t>จากการวิเคราะห์ต้นทุนผลผลิตจะเป็นประโยชน์ในการวางแผนในปีต่อ ๆ ไป ซึ่งกรมสรรพสามิตจะได้นำมาตรการ</t>
  </si>
  <si>
    <t>ควบคุมค่าใช้จ่ายต่าง ๆ และมาตรการเพิ่มประสิทธิภาพการปฏิบัติงาน เช่น การลดจำนวนบุคลากรในภารกิจที่ไม่มี</t>
  </si>
  <si>
    <t>ความจำเป็น หรือปฏิบัติเฉพาะภารกิจที่จำเป็นและก่อให้เกิดผลผลิต มาตรการใช้พลังงานทดแทนหรือการใช้</t>
  </si>
  <si>
    <t>เทคโนโลยีที่ทันสมัยมาใช้ในการปฏิบัติงานให้เกิดความสะดวกรวดเร็ว สร้างความพึงพอใจแก่ผู้เสียภาษีและทำให้</t>
  </si>
  <si>
    <t>การปฏิบัติงานเกิดประสิทธิภาพและประสิทธิผล อันส่งผลให้การใช้ทรัพยากรเกิดประสิทธิภาพสูงสุด</t>
  </si>
  <si>
    <t>เนื่องจากมีการติดตามผลและออกปฏิบัติงานภาคสนามเพิ่มขึ้น</t>
  </si>
  <si>
    <t>เนื่องจากไม่มีนัยสำคัญ</t>
  </si>
  <si>
    <t xml:space="preserve">มีการติดตามผลโดยการออกตรวจปฎิบัติการทำให้ค่าใช้จ่ายในการเดินทางไปราชการเพิ่มขึ้น และทำให้ประชาชนรุ้หน้าที่ มีความเต็มใจที่จะเสียภาษี ผู้กระทำผิดลดลง </t>
  </si>
  <si>
    <t>จำนวนหนังสือเข้า-ออก</t>
  </si>
  <si>
    <t>จำนวนกิโลเมตร</t>
  </si>
  <si>
    <t>ระยะเวลา</t>
  </si>
  <si>
    <t>1. กิจกรรมด้านการเงินและบัญชี</t>
  </si>
  <si>
    <t>จำนวนวัน/คน</t>
  </si>
  <si>
    <t>3. กิจกรรมด้านบริหารบุคลากร</t>
  </si>
  <si>
    <t>จำนวนบุคลากร</t>
  </si>
  <si>
    <t>10. กิจกรรมด้านงานสารบรรณ</t>
  </si>
  <si>
    <t>4. กิจกรรมด้านพัฒนาทรัพยากรบุคคล</t>
  </si>
  <si>
    <t>จำนวนชั่วโมง/คน</t>
  </si>
  <si>
    <t>2. กิจกรรมด้านการพัสดุ</t>
  </si>
  <si>
    <t>จำนวนเครื่องคอมพิวเตอร์</t>
  </si>
  <si>
    <t>จำนวนระบบ</t>
  </si>
  <si>
    <t>จำนวนด้าน</t>
  </si>
  <si>
    <t>แบบฟอร์มหน่วยนับกิจกรรมย่อย</t>
  </si>
  <si>
    <t>ปริมาณงาน</t>
  </si>
  <si>
    <t>0300600002</t>
  </si>
  <si>
    <t>จำนวนวันคนงานตรวจสอบ (Man-day)</t>
  </si>
  <si>
    <t>0300600014</t>
  </si>
  <si>
    <t>0300600012</t>
  </si>
  <si>
    <t>จำนวนชั่วโมงคนการฝึกอบรม</t>
  </si>
  <si>
    <t>0300600001</t>
  </si>
  <si>
    <t xml:space="preserve">ด้าน </t>
  </si>
  <si>
    <t>0300600008</t>
  </si>
  <si>
    <t>การตรวจรับงานโครงการก่อสร้าง</t>
  </si>
  <si>
    <t>0300600007</t>
  </si>
  <si>
    <t>การวิเคราะห์สินค้าและของกลาง</t>
  </si>
  <si>
    <t>0300600011</t>
  </si>
  <si>
    <t>0300600015</t>
  </si>
  <si>
    <t>0300600003</t>
  </si>
  <si>
    <t>0300600010</t>
  </si>
  <si>
    <t>0300600009</t>
  </si>
  <si>
    <t>0300600004</t>
  </si>
  <si>
    <t>0300600005</t>
  </si>
  <si>
    <t>กิโลเมตร</t>
  </si>
  <si>
    <t>ระบบ</t>
  </si>
  <si>
    <t>0300600016</t>
  </si>
  <si>
    <t>การบริหารการจัดเก็บภาษีสรรพสามิต</t>
  </si>
  <si>
    <t>0300600017</t>
  </si>
  <si>
    <t>0300600020</t>
  </si>
  <si>
    <t>0300600021</t>
  </si>
  <si>
    <t>0300600022</t>
  </si>
  <si>
    <t>0300600026</t>
  </si>
  <si>
    <t>0300600030</t>
  </si>
  <si>
    <t>0300600031</t>
  </si>
  <si>
    <t>0300600032</t>
  </si>
  <si>
    <t>0300600035</t>
  </si>
  <si>
    <t>0300600036</t>
  </si>
  <si>
    <t>0300600037</t>
  </si>
  <si>
    <t>0300600038</t>
  </si>
  <si>
    <t>0300600039</t>
  </si>
  <si>
    <t>0300600040</t>
  </si>
  <si>
    <t>0300600044</t>
  </si>
  <si>
    <t>0300600047</t>
  </si>
  <si>
    <t>0300600050</t>
  </si>
  <si>
    <t>0300600053</t>
  </si>
  <si>
    <t>0300600054</t>
  </si>
  <si>
    <t>0300600055</t>
  </si>
  <si>
    <t>0300600056</t>
  </si>
  <si>
    <t>0300600057</t>
  </si>
  <si>
    <t>0300600060</t>
  </si>
  <si>
    <t>0300600061</t>
  </si>
  <si>
    <t>0300600062</t>
  </si>
  <si>
    <t>0300600067</t>
  </si>
  <si>
    <t>0300600068</t>
  </si>
  <si>
    <t>0300600069</t>
  </si>
  <si>
    <t>0300600072</t>
  </si>
  <si>
    <t>0300600073</t>
  </si>
  <si>
    <t>0300600078</t>
  </si>
  <si>
    <t>0300600082</t>
  </si>
  <si>
    <t>0300600087</t>
  </si>
  <si>
    <t>0300600092</t>
  </si>
  <si>
    <t>0300600095</t>
  </si>
  <si>
    <t>0300600102</t>
  </si>
  <si>
    <t>0300600106</t>
  </si>
  <si>
    <t>0300600107</t>
  </si>
  <si>
    <t>0300600111</t>
  </si>
  <si>
    <t>0300600116</t>
  </si>
  <si>
    <t>0300600117</t>
  </si>
  <si>
    <t>0300600120</t>
  </si>
  <si>
    <t>0300600123</t>
  </si>
  <si>
    <t>0300600128</t>
  </si>
  <si>
    <t>0300600131</t>
  </si>
  <si>
    <t>0300600135</t>
  </si>
  <si>
    <t>0300600139</t>
  </si>
  <si>
    <t>0300600143</t>
  </si>
  <si>
    <t>0300600148</t>
  </si>
  <si>
    <t>0300600149</t>
  </si>
  <si>
    <t>0300600155</t>
  </si>
  <si>
    <t>0300600156</t>
  </si>
  <si>
    <t>0300600161</t>
  </si>
  <si>
    <t>0300600165</t>
  </si>
  <si>
    <t>0300600168</t>
  </si>
  <si>
    <t>0300600171</t>
  </si>
  <si>
    <t>0300600173</t>
  </si>
  <si>
    <t>0300600174</t>
  </si>
  <si>
    <t>0300600178</t>
  </si>
  <si>
    <t>0300600181</t>
  </si>
  <si>
    <t>0300600184</t>
  </si>
  <si>
    <t>0300600185</t>
  </si>
  <si>
    <t>0300600189</t>
  </si>
  <si>
    <t>0300600193</t>
  </si>
  <si>
    <t>0300600195</t>
  </si>
  <si>
    <t>0300600196</t>
  </si>
  <si>
    <t>0300600199</t>
  </si>
  <si>
    <t>0300600203</t>
  </si>
  <si>
    <t>0300600206</t>
  </si>
  <si>
    <t>0300600211</t>
  </si>
  <si>
    <t>0300600214</t>
  </si>
  <si>
    <t>0300600215</t>
  </si>
  <si>
    <t>0300600216</t>
  </si>
  <si>
    <t>0300600217</t>
  </si>
  <si>
    <t>0300600226</t>
  </si>
  <si>
    <t>0300600230</t>
  </si>
  <si>
    <t>0300600233</t>
  </si>
  <si>
    <t>0300600234</t>
  </si>
  <si>
    <t>0300600235</t>
  </si>
  <si>
    <t>0300600238</t>
  </si>
  <si>
    <t>0300600239</t>
  </si>
  <si>
    <t>0300600243</t>
  </si>
  <si>
    <t>0300600244</t>
  </si>
  <si>
    <t>0300600245</t>
  </si>
  <si>
    <t>0300600248</t>
  </si>
  <si>
    <t>0300600249</t>
  </si>
  <si>
    <t>0300600250</t>
  </si>
  <si>
    <t>0300600253</t>
  </si>
  <si>
    <t>0300600256</t>
  </si>
  <si>
    <t>0300600259</t>
  </si>
  <si>
    <t>0300600261</t>
  </si>
  <si>
    <t>0300600262</t>
  </si>
  <si>
    <t>0300600263</t>
  </si>
  <si>
    <t>0300600267</t>
  </si>
  <si>
    <t>0300600270</t>
  </si>
  <si>
    <t>0300600271</t>
  </si>
  <si>
    <t>0300600274</t>
  </si>
  <si>
    <t>0300600277</t>
  </si>
  <si>
    <t>0300600279</t>
  </si>
  <si>
    <t>0300600280</t>
  </si>
  <si>
    <t>0300600292</t>
  </si>
  <si>
    <t>0300600293</t>
  </si>
  <si>
    <t>0300600294</t>
  </si>
  <si>
    <t>0300600295</t>
  </si>
  <si>
    <t>0300600296</t>
  </si>
  <si>
    <t>0300600297</t>
  </si>
  <si>
    <t>0300600298</t>
  </si>
  <si>
    <t>การป้องกันและปราบปราม</t>
  </si>
  <si>
    <t>แบบฟอร์มหน่วยนับผลผลิตย่อย</t>
  </si>
  <si>
    <t>แบบฟอร์มหน่วยนับกิจกรรมหลัก</t>
  </si>
  <si>
    <t>แบบฟอร์มหน่วยนับผลผลิตหลัก</t>
  </si>
  <si>
    <t>เอกสารประกอบจากระบบ GFMIS  899,273 รายการ</t>
  </si>
  <si>
    <t>เอกสารประกอบจากระบบ GFMIS  5,743  ครั้ง</t>
  </si>
  <si>
    <t>การถัวเฉลี่ย 2 ครั้ง</t>
  </si>
  <si>
    <t>จำนวนวัน</t>
  </si>
  <si>
    <t>จำนวนวันXจำนวนบุคลากร</t>
  </si>
  <si>
    <t>ผลรวมของจำนวนชั่วโมงฝึกอบรมแต่ละหลักสูตรคูณจำนวนผู้เข้ารับการฝึกอบรม</t>
  </si>
  <si>
    <t>5. กิจกรรมด้านตรวจสอบภายใน</t>
  </si>
  <si>
    <t>จำนวนคน จำนวนวัน ที่ใช้ตรวจตามแผนตรวจสอบประจำปี</t>
  </si>
  <si>
    <t>6. กิจกรรมย่อยอื่น ๆ</t>
  </si>
  <si>
    <t>2555</t>
  </si>
  <si>
    <t>ปีงบประมาณ พ.ศ. 2555</t>
  </si>
  <si>
    <t>ต้นทุนผลผลิตประจำปีงบประมาณ พ.ศ. 2555 (ต.ค. 54 - ก.ย. 55)</t>
  </si>
  <si>
    <t>ฝึกอบรม</t>
  </si>
  <si>
    <t>13. กิจกรรมด้านเครือข่ายอินเตอร์เน็ตและเว็บไซต์</t>
  </si>
  <si>
    <t>ต้นทุนทางตรง ปีงบประมาณ พ.ศ. 2555</t>
  </si>
  <si>
    <r>
      <t xml:space="preserve"> ตารางที่ 11</t>
    </r>
    <r>
      <rPr>
        <b/>
        <sz val="16"/>
        <rFont val="TH SarabunPSK"/>
        <family val="2"/>
      </rPr>
      <t xml:space="preserve"> รายงานเปรียบเทียบต้นทุนทางตรงตามศ</t>
    </r>
    <r>
      <rPr>
        <b/>
        <sz val="16"/>
        <color indexed="8"/>
        <rFont val="TH SarabunPSK"/>
        <family val="2"/>
      </rPr>
      <t>ูนย์ต้นทุนแยกตามประเภทค่าใช้จ่ายและลักษณะของต้นทุน (คงที่/ผันแปร)</t>
    </r>
  </si>
  <si>
    <r>
      <t xml:space="preserve"> ตารางที่ 7</t>
    </r>
    <r>
      <rPr>
        <b/>
        <sz val="16"/>
        <rFont val="TH SarabunPSK"/>
        <family val="2"/>
      </rPr>
      <t xml:space="preserve"> เปรียบเทียบผลการคำนวณต้นทุนกิจกรรมย่อยแยกตามแหล่งเงิน</t>
    </r>
  </si>
  <si>
    <t>สำนักบริหารการคลังและรายได้</t>
  </si>
  <si>
    <t>สำนักบริหารทรัพยากรบุคคล</t>
  </si>
  <si>
    <t>กลุ่มตรวจสอบภายใน</t>
  </si>
  <si>
    <t>ศูนย์เทคโนโลยีสารสนเทศ</t>
  </si>
  <si>
    <t>สำนักแผนภาษี</t>
  </si>
  <si>
    <t>กลุ่มพัฒนาระบบบริหาร</t>
  </si>
  <si>
    <t>สำนักงานเลขานุการกรม</t>
  </si>
  <si>
    <t>สำนักตรวจสอบ ป้องกันและปราบปราม</t>
  </si>
  <si>
    <t>สำนักกฎหมาย</t>
  </si>
  <si>
    <t>กลุ่มพัฒนาและตรวจสอบทางเทคนิค</t>
  </si>
  <si>
    <t>กลุ่มวิเคราะห์สินค้าและของกลาง</t>
  </si>
  <si>
    <t>สำนักมาตรฐานและพัฒนาการจัดเก็บภาษี 1</t>
  </si>
  <si>
    <t>สำนักมาตรฐานและพัฒนาการจัดเก็บภาษี 2</t>
  </si>
  <si>
    <t>ต้นทุนรวม เพิ่ม/(ลด) %</t>
  </si>
  <si>
    <t>ทั่วประเทศทำให้งบบุคลากรสูงขึ้น</t>
  </si>
  <si>
    <t>ศูนย์ต้นทุนเดียว ทำให้ต้องมีการปันส่วนให้ศูนย์ต้นทุนอื่นตามสัดส่วนเกณฑ์ปันส่วน และมีการปรับเงินเดือนเกณฑ์ขั้นต่ำ</t>
  </si>
  <si>
    <t>เนื่องจากมีการบันทึกใบสั่งซื้อสั่งจ้างลดลงจากหลายงวดเป็นงวดเดียวในระบบweb online</t>
  </si>
  <si>
    <t>เนื่องจากหน่วยนับให้เป็น 1 ด้าน</t>
  </si>
  <si>
    <t>เนื่องจากได้ใช้ระบบe-office ทำให้หน่วยงานบางหน่วยงานยังไม่เข้าระบบ</t>
  </si>
  <si>
    <t xml:space="preserve">เนื่องจากมีการอบรมให้ประชาชนรู้จักภาษีสรรพสามิตมากขึ้น ผู้กระทำผิดน้อยลง </t>
  </si>
  <si>
    <t>เนื่องจากออกปฏิบัติงานตรวจปราบปรามผู้ขอใบอนุญาติ</t>
  </si>
  <si>
    <t>เนื่องจากออกปฏิบัติงานด้านต่าง ๆ เพื่อจัดเก็บภาษีสรรพสามิตให้เพิ่มขึ้น</t>
  </si>
  <si>
    <t>เนื่องจากหน่วยนับให้เป็น 1 ระบบ</t>
  </si>
  <si>
    <t>เอกสารแนบ 2</t>
  </si>
  <si>
    <t>รหัสหน่วยงาน</t>
  </si>
  <si>
    <t>รหัสกิจกรรมย่อย</t>
  </si>
  <si>
    <t>ปริมาณงานปี 2556</t>
  </si>
  <si>
    <t>03006</t>
  </si>
  <si>
    <t>กิจกรรมด้านการเงินและบัญชี</t>
  </si>
  <si>
    <t>กิจกรรมด้านการพัสดุ</t>
  </si>
  <si>
    <t>กิจกรรมด้านบริหารบุคลากร</t>
  </si>
  <si>
    <t>กิจกรรมด้านพัฒนาทรัพยากรบุคคล</t>
  </si>
  <si>
    <t>กิจกรรมด้านการตรวจสอบภายใน</t>
  </si>
  <si>
    <t>กิจกรรมด้านเทคโนโลยีสารสนเทศภายในหน่วยงาน</t>
  </si>
  <si>
    <t>กิจกรรมด้านเครือข่ายอินเตอร์เน็ตและเว็บไซต์</t>
  </si>
  <si>
    <t>กิจกรรมด้านแผนงาน</t>
  </si>
  <si>
    <t>กิจกรรมด้านพัฒนาระบบบริหารราชการ</t>
  </si>
  <si>
    <t>จำนวนแผนงาน/โครงการ</t>
  </si>
  <si>
    <t>กิจกรรมด้านงานสารบรรณ</t>
  </si>
  <si>
    <t>กิจกรรมด้านยานพาหนะ</t>
  </si>
  <si>
    <t>การกำกับดูแลและติดตามการบริหารจัดเก็บภาษีสรรพสามิต</t>
  </si>
  <si>
    <t>การตรวจสอบป้องกันและปราบปรามผู้กระทำผิดกฎหมายสรรพสามิต</t>
  </si>
  <si>
    <t>กระบวนการดำเนินการเกี่ยวกับการเปรียบเทียบปรับคดีภาษีสรรพสามิต</t>
  </si>
  <si>
    <t>สำนักงานสรรพสามิตภาคที่ 1(นนทบุรี)</t>
  </si>
  <si>
    <t>การกำกับดูแลและติดตามการบริหารจัดเก็บภาษีสรรพสามิต และปราบปราม</t>
  </si>
  <si>
    <t>นนทบุรี</t>
  </si>
  <si>
    <t>ปทุมธานี 1</t>
  </si>
  <si>
    <t>ปทุมธานี 2</t>
  </si>
  <si>
    <t>ลพบุรี</t>
  </si>
  <si>
    <t>สระบุรี</t>
  </si>
  <si>
    <t>สิงห์บุรี</t>
  </si>
  <si>
    <t>อ่างทอง</t>
  </si>
  <si>
    <t>ชัยนาท</t>
  </si>
  <si>
    <t>อยุธยา 1</t>
  </si>
  <si>
    <t>อยุธยา 2</t>
  </si>
  <si>
    <t>สำนักงานสรรพสามิตภาคที่ 2 (ชลบุรี)</t>
  </si>
  <si>
    <t>ชลบุรี 1</t>
  </si>
  <si>
    <t>ชลบุรี 2</t>
  </si>
  <si>
    <t>จันทบุรี</t>
  </si>
  <si>
    <t>ฉะเชิงเทรา</t>
  </si>
  <si>
    <t>ตราด</t>
  </si>
  <si>
    <t>ปราจีนบุรี</t>
  </si>
  <si>
    <t>ระยอง 1</t>
  </si>
  <si>
    <t>ระยอง 2</t>
  </si>
  <si>
    <t>สมุทรปราการ 1</t>
  </si>
  <si>
    <t>สมุทรปราการ 2</t>
  </si>
  <si>
    <t>สระแก้ว</t>
  </si>
  <si>
    <t>นครนายก</t>
  </si>
  <si>
    <t>สำนักงานสรรพสามิตภาคที่ 3 (นครราชสีมา)</t>
  </si>
  <si>
    <t>นครราชสีมา</t>
  </si>
  <si>
    <t>พื้นที่สาขาบัวใหญ่</t>
  </si>
  <si>
    <t>พื้นที่สาขาสีคิ้ว</t>
  </si>
  <si>
    <t>ชัยภูมิ</t>
  </si>
  <si>
    <t>พื้นที่สาขาภูเขียว</t>
  </si>
  <si>
    <t>บุรีรัมย์</t>
  </si>
  <si>
    <t>สุรินทร์</t>
  </si>
  <si>
    <t>ร้อยเอ็ด</t>
  </si>
  <si>
    <t>ศรีสะเกษ</t>
  </si>
  <si>
    <t>อำนาจเจริญ</t>
  </si>
  <si>
    <t>อุบลราชธานี</t>
  </si>
  <si>
    <t>ยโสธร</t>
  </si>
  <si>
    <t>สำนักงานสรรพสามิตภาคที่ 4 (อุดรธานี)</t>
  </si>
  <si>
    <t>กาฬสินธุ์</t>
  </si>
  <si>
    <t>ขอนแก่น</t>
  </si>
  <si>
    <t>พื้นที่สาขาพล</t>
  </si>
  <si>
    <t>มุกดาหาร</t>
  </si>
  <si>
    <t>มหาสารคาม</t>
  </si>
  <si>
    <t>หนองคาย</t>
  </si>
  <si>
    <t>หนองบัวลำภู</t>
  </si>
  <si>
    <t>นครพนม</t>
  </si>
  <si>
    <t>สกลนคร</t>
  </si>
  <si>
    <t>เลย</t>
  </si>
  <si>
    <t>อุดรธานี</t>
  </si>
  <si>
    <t>บึงกาฬ</t>
  </si>
  <si>
    <t>สำนักงานสรรพสามิตภาคที่ 5 (เชียงใหม่)</t>
  </si>
  <si>
    <t>เชียงใหม่</t>
  </si>
  <si>
    <t>พื้นที่สาขาฝาง</t>
  </si>
  <si>
    <t>เชียงราย</t>
  </si>
  <si>
    <t>น่าน</t>
  </si>
  <si>
    <t>พะเยา</t>
  </si>
  <si>
    <t>แพร่</t>
  </si>
  <si>
    <t>แม่ฮ่องสอน</t>
  </si>
  <si>
    <t>พื้นที่สาขาแม่สะเรียง</t>
  </si>
  <si>
    <t>ลำปาง</t>
  </si>
  <si>
    <t>ลำพูน</t>
  </si>
  <si>
    <t>อุตรดิตถ์</t>
  </si>
  <si>
    <t>สำนักงานสรรพสามิตภาคที่ 6 (พิษณุโลก)</t>
  </si>
  <si>
    <t>พิษณุโลก</t>
  </si>
  <si>
    <t>สุโขทัย</t>
  </si>
  <si>
    <t>ตาก</t>
  </si>
  <si>
    <t>พื้นที่สาขาแม่สอด</t>
  </si>
  <si>
    <t>พิจิตร</t>
  </si>
  <si>
    <t>เพชรบูรณ์</t>
  </si>
  <si>
    <t>อุทัยธานี</t>
  </si>
  <si>
    <t>นครสวรรค์</t>
  </si>
  <si>
    <t>กำแพงเพชร</t>
  </si>
  <si>
    <t>สำนักงานสรรพสามิตภาคที่ 7 (นครปฐม)</t>
  </si>
  <si>
    <t>นครปฐม 1</t>
  </si>
  <si>
    <t>นครปฐม 2</t>
  </si>
  <si>
    <t>ราชบุรี</t>
  </si>
  <si>
    <t>กาญจนบุรี</t>
  </si>
  <si>
    <t>0300600221</t>
  </si>
  <si>
    <t>ประจวบคีรีขันธ์</t>
  </si>
  <si>
    <t>เพชรบุรี</t>
  </si>
  <si>
    <t>สมุทรสาคร</t>
  </si>
  <si>
    <t>สมุทรสงคราม</t>
  </si>
  <si>
    <t>สุพรรณบุรี</t>
  </si>
  <si>
    <t>สำนักงานสรรพสามิตภาคที่ 8 (สุราษฎร์ธานี)</t>
  </si>
  <si>
    <t>สุราษฎร์ธานี</t>
  </si>
  <si>
    <t>พื้นที่สาขาเกาะสมุย</t>
  </si>
  <si>
    <t>ภูเก็ต</t>
  </si>
  <si>
    <t>นครศรีธรรมราช</t>
  </si>
  <si>
    <t>พื้นที่สาขาปากพนัง</t>
  </si>
  <si>
    <t>พื้นที่สาขาทุ่งสง</t>
  </si>
  <si>
    <t>ชุมพร</t>
  </si>
  <si>
    <t>กระบี่</t>
  </si>
  <si>
    <t>ระนอง</t>
  </si>
  <si>
    <t>พังงา</t>
  </si>
  <si>
    <t>พื้นที่สาขาตะกั่วป่า</t>
  </si>
  <si>
    <t>สำนักงานสรรพสามิตภาคที่ 9 (สงขลา)</t>
  </si>
  <si>
    <t>สงขลา</t>
  </si>
  <si>
    <t>ตรัง</t>
  </si>
  <si>
    <t>สตูล</t>
  </si>
  <si>
    <t>ปัตตานี</t>
  </si>
  <si>
    <t>พัทลุง</t>
  </si>
  <si>
    <t>ยะลา</t>
  </si>
  <si>
    <t>พื้นที่สาขาเบตง</t>
  </si>
  <si>
    <t>นราธิวาส</t>
  </si>
  <si>
    <t>ภาคที่ 10</t>
  </si>
  <si>
    <t>กรุงเทพมหานคร พื้นที่ 1</t>
  </si>
  <si>
    <t>กรุงเทพมหานคร พื้นที่ 2</t>
  </si>
  <si>
    <t>กรุงเทพมหานคร พื้นที่ 3</t>
  </si>
  <si>
    <t>กรุงเทพมหานคร พื้นที่ 4</t>
  </si>
  <si>
    <t>กรุงเทพมหานคร พื้นที่ 5</t>
  </si>
  <si>
    <t>สำนักมาตรฐานและพัฒนาการจัดเก็บภาษี 1-2</t>
  </si>
  <si>
    <t>สำนักงานสรรพสามิตภาค</t>
  </si>
  <si>
    <t>สำนักงานสรรพสามิตพื้นที่</t>
  </si>
  <si>
    <t>1 ตุลาคม 2555 - 31 พฤษภาคม 2556</t>
  </si>
  <si>
    <t>1 มิถุนายน - 30 กันยายน 2556</t>
  </si>
  <si>
    <t>ตารางเปรียบเทียบผลการคำนวณต้นทุนผลผลิตระหว่างปีงบประมาณ พ.ศ. 2555 และ ปีงบประมาณ พ.ศ. 2556</t>
  </si>
  <si>
    <t>ต้นทุนผลผลิตประจำปีงบประมาณ พ.ศ. 2556 (ต.ค. 55 - ก.ย. 56)</t>
  </si>
  <si>
    <t xml:space="preserve">กิจกรรมหลักที่ 2  การป้องกันและปราบปราม ในปีงบประมาณ พ.ศ.2556 เพิ่มขึ้น เนื่องจากมีการประชาสัมพันธ์ทั้งแผ่นพับ โทรทัศน์ วิทยุ </t>
  </si>
  <si>
    <t>รายงานเปรียบเทียบผลการคำนวณต้นทุนผลผลิตระหว่างปีงบประมาณ พ.ศ. 2555 และ ปีงบประมาณ พ.ศ. 2556</t>
  </si>
  <si>
    <t>ปีงบประมาณ พ.ศ. 2556</t>
  </si>
  <si>
    <t>สำหรับปีงบประมาณ พ.ศ.2556</t>
  </si>
  <si>
    <t>1.  ค่าใช้จ่ายบุคลากร(5101)</t>
  </si>
  <si>
    <t>2. ค่าใช้จ่ายด้านการฝึกอบรม(5102)</t>
  </si>
  <si>
    <t>3. ค่าใช้จ่ายเดินทาง(5103)</t>
  </si>
  <si>
    <t>4. ค่าตอบแทน ใช้สอยวัสดุ และค่าสาธารณูปโภค(5104)</t>
  </si>
  <si>
    <t>5. ค่าเสื่อมราคาและค่าตัดจำหน่าย(5105)</t>
  </si>
  <si>
    <t>6.เงินราชการลับในการรักษาความมั่นคงของประเทศ(5106)</t>
  </si>
  <si>
    <t>7. ค่าใช้จ่ายเงินอุดหนุน(5107)</t>
  </si>
  <si>
    <t>8. ค่าใช้จ่ายจำหน่ายจากการขายสินทรัพย์(5203)</t>
  </si>
  <si>
    <t>9. ค่าใช้จ่ายอื่น(5212)</t>
  </si>
  <si>
    <t>2. การตรวจสอบป้องกันและปราบปรามผู้กระทำผิดกฎหมายสรรพสามิต</t>
  </si>
  <si>
    <t>3. กระบวนการดำเนินการเกี่ยวกับการเปรียบเทียบปรับคดีภาษีสรรพสามิต</t>
  </si>
  <si>
    <t>4. การกำกับดูแลและติดตามการบริหารจัดเก็บภาษีสรรพสามิต และปราบปราม</t>
  </si>
  <si>
    <t>5. การบริหารการจัดเก็บภาษีสรรพสามิต</t>
  </si>
  <si>
    <t>6. การป้องกันและปราบปราม</t>
  </si>
  <si>
    <t>7. กิจกรรมด้านการเงินและบัญชี</t>
  </si>
  <si>
    <t>8. กิจกรรมด้านการพัสดุ</t>
  </si>
  <si>
    <t>9. กิจกรรมด้านบริหารบุคลากร</t>
  </si>
  <si>
    <t>10. กิจกรรมด้านพัฒนาทรัพยากรบุคคล</t>
  </si>
  <si>
    <t>11. กิจกรรมด้านการตรวจสอบภายใน</t>
  </si>
  <si>
    <t>12. กิจกรรมด้านเทคโนโลยีสารสนเทศภายในหน่วยงาน</t>
  </si>
  <si>
    <t>14. กิจกรรมด้านแผนงาน</t>
  </si>
  <si>
    <t>15. กิจกรรมด้านพัฒนาระบบบริหารราชการ</t>
  </si>
  <si>
    <t>16. กิจกรรมด้านงานสารบรรณ</t>
  </si>
  <si>
    <t>17. กิจกรรมด้านยานพาหนะ</t>
  </si>
  <si>
    <t>18. การตรวจรับงานโครงการก่อสร้าง</t>
  </si>
  <si>
    <t>19. การวิเคราะห์สินค้าและของกลาง</t>
  </si>
  <si>
    <t>ต้นทุนทางตรง ปีงบประมาณ พ.ศ. 2556</t>
  </si>
  <si>
    <t>ค่าใช้จ่ายดำเนินงานรักษาความมั่นคงของประเทศ</t>
  </si>
  <si>
    <t>1. ประเภทเงินเดือน ได้ลงไว้ที่ศูนย์ต้นทุนของสำนักบริหารการคลังและรายได้ จึงมีการปันส่วนให้ศูนย์ต้นทุนอื่นรับผิดชอบตามสัดส่วนเกณฑ์ปันส่วน</t>
  </si>
  <si>
    <t xml:space="preserve">                   ค่าใช้จ่ายประเภทที่  1- 6   เหตุผลต้นทุนทางอ้อม ประเภทต้นทุนคงที่ในปีงบประมาณ พ.ศ.2556 ลดขึ้น เนื่องจาก(การลงศูนย์ต้นทุนในระบบ GFMIS) </t>
  </si>
  <si>
    <t xml:space="preserve">ที่รับผิดชอบตามสัดส่วนเกณฑ์ปันส่วน </t>
  </si>
  <si>
    <t>2. ประเภทค่าสาธารณูปโภค ได้ลงไว้ที่ศูนย์ต้นทุนของสำนักบริหารการคลังและรายได้ และศูนย์ต้นทุนกลางจึงมีการปันส่วนให้ศูนย์ต้นทุนอื่น</t>
  </si>
  <si>
    <t>3. ประเภทเงินราชการลับ ได้ลงไว้ที่ศูนย์ต้นทุนกลาง จึงมีการปันส่วนห็ศูนย์ต้นทุนอื่นที่รับผิดชอบตามสัดส่วนปันส่วน</t>
  </si>
  <si>
    <t>4. ประเภทงบกลางต่าง ๆ ได้ลงไว้ที่ศูนย์ต้นทุนกลาง จึงมีการปันส่วนที่ศูนย์ต้นทุนอื่นที่รับผิดชอบตามสัดส่วนปันส่วน</t>
  </si>
  <si>
    <t>มีการบันทึกบัญชีผิดพลาด และปรับปรุงในระบบน้อยลง</t>
  </si>
  <si>
    <t>เนื่องจากการออกตรวจปฏิบัติการ เพื่อลดการกระทำผิด และหลีกเลี่ยงภาษีสรรพสามิต</t>
  </si>
  <si>
    <t>5. กิจกรรมด้านการตรวจสอบภายใน</t>
  </si>
  <si>
    <t>6. กิจกรรมด้านเทคโนโลยีสารสนเทศภายในหน่วยงาน</t>
  </si>
  <si>
    <t>7. กิจกรรมด้านเครือข่ายอินเตอร์เน็ตและเว็บไซต์</t>
  </si>
  <si>
    <t>8. กิจกรรมด้านแผนงาน</t>
  </si>
  <si>
    <t>9. กิจกรรมด้านพัฒนาระบบบริหารราชการ</t>
  </si>
  <si>
    <t>11. กิจกรรมด้านยานพาหนะ</t>
  </si>
  <si>
    <t>12. การกำกับดูแลและติดตามการบริหารจัดเก็บภาษีสรรพสามิต</t>
  </si>
  <si>
    <t>13. การตรวจสอบป้องกันและปราบปรามผู้กระทำผิดกฎหมายสรรพสามิต</t>
  </si>
  <si>
    <t>14. กระบวนการดำเนินการเกี่ยวกับการเปรียบเทียบปรับคดีภาษีสรรพสามิต</t>
  </si>
  <si>
    <t>15. การตรวจรับงานโครงการก่อสร้าง</t>
  </si>
  <si>
    <t>16. การวิเคราะห์สินค้าและของกลาง</t>
  </si>
  <si>
    <t>17. การกำกับดูแลและติดตามการบริหารจัดเก็บภาษีสรรพสามิต และปราบปราม</t>
  </si>
  <si>
    <t>18. การบริหารการจัดเก็บภาษีสรรพสามิต</t>
  </si>
  <si>
    <t>19. การป้องกันและปราบปราม</t>
  </si>
  <si>
    <t xml:space="preserve">กิจกรรมย่อยในปีงบประมาณ พ.ศ.2556 มีกิจกรรมย่อยรวม 19 กิจกรรมย่อย ดังนั้น ค่าใช้จ่าย และสัดส่วนในการคิดคำนวณต้นทุนผลผลิตต่อหน่วยเป็นไปในทิศทางเดียวกัน ทำให้กิจกรรมย่อยในปีงบประมาณ </t>
  </si>
  <si>
    <t>พ.ศ.2556 มีทั้งเพิ่มขึ้นและลดลง ตามข้อมูลข้างต้น และเพื่อให้เป็นไปตามนโยบายมาตรการเพิ่มประสิทธิภาพการปฏิบัติงาน ทำให้มีการจัดทำแผนการปฏิบัติงานของหน่วยงานขึ้น เพื่อช่วยลดค่าใช้จ่าย</t>
  </si>
  <si>
    <t>กิจกรรมหลักที่ 1 การบริหารจัดเก็บภาษีสรรพสามิต ในปีงบประมาณ พ.ศ.2556 เพิ่มขึ้น เนื่องจากการจัดเก็บภาษีสรรพสามิตลดลงไม่เป็นไปตามเป้าหมาย เพราะเศรษฐกิจชลอตัว และสถานการณ์การเมืองในปัจจุบัน</t>
  </si>
  <si>
    <t>ทำให้ผู้ประกอบการผลิตสินค้าน้อยลง การจัดเก็บภาษีจึงน้อยลง่ตามไปด้วย</t>
  </si>
  <si>
    <t>กิจกรรมที่ 2  เปรียบเทียบผลการคำนวณต้นทุนต่อหน่วยเพิ่มขึ้น 24.60 ไม่มีนัยสำคัญ</t>
  </si>
  <si>
    <t>กิจกรรมหลักที่ 1  เปรียบเทียบผลการคำนวณต้นทุนต่อหน่วยเพิ่มขึ้น 18.47  ไม่มีนัยสำคัญ</t>
  </si>
  <si>
    <t>และสถานการณ์การเมืองในปัจจุบันทำให้ผู้ประกอบการผลิตสินค้าน้อยลง การจัดเก็บภาษีจึงน้อยลง่ตามไปด้วย</t>
  </si>
  <si>
    <t xml:space="preserve">ผลผลิตย่อยที่ 1 การบริหารจัดเก็บภาษีสรรพสามิต ในปีงบประมาณ พ.ศ.2556 เพิ่มขึ้น เนื่องจากการจัดเก็บภาษีสรรพสามิตลดลงไม่เป็นไปตามเป้าหมาย เพราะเศรษฐกิจชลอตัว </t>
  </si>
  <si>
    <t>ผลผลิตย่อยที่ 2 การป้องกันและปราบปราม ในปีงบประมาณ พ.ศ.2556 เพิ่มขึ้น เนื่องจากมีการประชาสัมพันธ์ทั้งแผ่นพับ โทรทัศน์ วิทยุ มีการติดตามผลโดยการออกตรวจปฏิบัติการ</t>
  </si>
  <si>
    <t xml:space="preserve">ทำให้ค่าใช้จ่ายในการเดินทางไปราชการเพิ่มขึ้น และทำให้ประชาชนรุ้หน้าที่ มีความเต็มใจที่จะเสียภาษี ผู้กระทำผิดลดลง </t>
  </si>
  <si>
    <t xml:space="preserve">ผลผลิตหลัก การบริหารจัดเก็บภาษีสรรพสามิต ในปีงบประมาณ พ.ศ.2556 เพิ่มขึ้น เนื่องจากเศรษฐกิจชลอตัว และสถานการณ์การเมืองในปัจจุบัน ทำให้ผู้ประกอบการผลิตสินค้าน้อยลง </t>
  </si>
  <si>
    <t>การจัดเก็บภาษีจึงไม่เป็นไปตามเป้าหมายที่กำหนดไว้ และการป้องกันและปราบปรามในปีงบประมาณ พ.ศ.2556 เพิ่มขึ้น เนื่องจากมีการประชาสัมพันธ์ ทั้งแผ่นพับ โทรทัศน์ วิทยุ  มีการติดตามผลโดยการออกตรวจ</t>
  </si>
  <si>
    <t>ปฎิบัติการทำให้ค่าใช้จ่ายในการเดินทางไปราชการเพิ่มขึ้น และทำให้ประชาชนรู้หน้าที่มีความเต็มใจที่จะเสียภาษี ผู้กระทำผิดลดลง การตรวจปราบปรามผู้กระทำผิดจึงลดลง</t>
  </si>
  <si>
    <t xml:space="preserve">ศูนย์ต้นทุนหลัก การบริหารจัดเก็บภาษีสรรพสามิต ในปีงบประมาณ พ.ศ.2556 เพิ่มขึ้น เนื่องจากเศรษฐกิจชลอตัว และสถานการณ์การเมืองในปัจจุบัน ทำให้ผู้ประกอบการผลิตสินค้าน้อยลง </t>
  </si>
  <si>
    <t>1. จากการวิเคราะห์ต้นทุนผลผลิตต่อหน่วยรายได้จัดเก็บภาษีสรรพสามิต ปี 2556</t>
  </si>
  <si>
    <t xml:space="preserve">เปรียบเทียบกับปี 2555 พบว่าต้นทุนผลผลิตต่อหน่วยปี 2556 มีค่าเท่ากับ  0.0089 บาท    </t>
  </si>
  <si>
    <t>หรือร้อยละ 0.89 ขณะที่ต้นทุนต่อหน่วย ปี 2555 มีค่าเท่ากับ 0.0059 บาท หรือร้อยละ 0.59</t>
  </si>
  <si>
    <t>ซึ่งแสดงว่าต้นทุนต่อหน่วยปี 2556 เพิ่มขึ้นจากปีก่อน ร้อยละ  44.77</t>
  </si>
  <si>
    <t>2. สาเหตุที่ต้นทุนผลผลิตปี 2556 เพิ่มขึ้น เนื่องจาก</t>
  </si>
  <si>
    <t xml:space="preserve">2.1 วิเคราะห์ด้านผลผลิต ปี 2556 จัดเก็บรายได้ภาษีได้ 433,011.83  ล้านบาท </t>
  </si>
  <si>
    <t>2.2 วิเคราะห์ด้านต้นทุนปี 2556 มีต้นทุนค่าใช้จ่าย 3,715.005  ล้านบาท ขณะที่</t>
  </si>
  <si>
    <t>ปี 2555 มีต้นทุนค่าใช้จ่าย 5,168.3655 ล้านบาท ต้นทุนลดลง 1,453.3605 ล้านบาท จากการวิเคราะห์</t>
  </si>
  <si>
    <t>2556</t>
  </si>
  <si>
    <t>2.3 สาเหตุของต้นทุนค่าใช้จ่ายทางตรงลดลงขึ้นในปี 2556 เนื่องมาจาก</t>
  </si>
  <si>
    <t xml:space="preserve">       - ค่าใช้จ่ายเกี่ยวกับงบบุคลากรปี 2556 เป็นเงิน 494.409 ล้านบาท ปี 2555</t>
  </si>
  <si>
    <t>เป็นเงิน 552.1539 ล้านบาท ลดลง  57.7449 ล้านบาท เนื่องจากการบันทึกเงินเดือนในระบบ GFMIS ได้บันทึกข้อมูล</t>
  </si>
  <si>
    <t>จากผลการวิเคราะห์ต้นทุนผลผลิตเปรียบเทียบระหว่างปี 2556 และปี 2555 ถึงแม้ว่าต้นทุนผลผลิต</t>
  </si>
  <si>
    <t>ปี 2556 เพิ่มขึ้นกว่าปี 2555 ร้อยละ 44.77  เนื่องจากงบบคุลากรเพิ่มขึ้นจากการเลื่อนขั้น เลื่อนอันดับตามปกติ</t>
  </si>
  <si>
    <t>เพิ่มขึ้น ทำให้มีรายได้เพิ่มขึ้น</t>
  </si>
  <si>
    <t>480.9797 ล้านบาท และที่ค่าใช้จ่ายทางตรงลดลง 1,934.3394 ล้านบาท แต่เนื่องจากการจัดเก็บภาษีสรรพสามิต</t>
  </si>
  <si>
    <t xml:space="preserve">ผลของต้นทุนปี 2556 ที่เพิ่มขึ้นเป็นผลมาจากการเพิ่มขึ้นของค่าใช้จ่ายทางอ้อม เป็นจำนวน  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</si>
</sst>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(* #,##0.0_);_(* \(#,##0.0\);_(* &quot;-&quot;??_);_(@_)"/>
    <numFmt numFmtId="208" formatCode="_(* #,##0_);_(* \(#,##0\);_(* &quot;-&quot;??_);_(@_)"/>
    <numFmt numFmtId="209" formatCode="_-* #,##0.000_-;\-* #,##0.000_-;_-* &quot;-&quot;??_-;_-@_-"/>
    <numFmt numFmtId="210" formatCode="_-* #,##0.0000_-;\-* #,##0.0000_-;_-* &quot;-&quot;??_-;_-@_-"/>
    <numFmt numFmtId="211" formatCode="_-* #,##0.0_-;\-* #,##0.0_-;_-* &quot;-&quot;??_-;_-@_-"/>
    <numFmt numFmtId="212" formatCode="_-* #,##0_-;\-* #,##0_-;_-* &quot;-&quot;??_-;_-@_-"/>
    <numFmt numFmtId="213" formatCode="0_ ;\-0\ "/>
    <numFmt numFmtId="214" formatCode="[$-41E]d\ mmmm\ yyyy"/>
    <numFmt numFmtId="215" formatCode="0;[Red]0"/>
    <numFmt numFmtId="216" formatCode="0.0"/>
    <numFmt numFmtId="217" formatCode="dddd\,\ mmmm\ dd\,\ yyyy"/>
    <numFmt numFmtId="218" formatCode="_(* #,##0.000_);_(* \(#,##0.000\);_(* &quot;-&quot;??_);_(@_)"/>
    <numFmt numFmtId="219" formatCode="_(* #,##0.0000_);_(* \(#,##0.0000\);_(* &quot;-&quot;??_);_(@_)"/>
    <numFmt numFmtId="220" formatCode="#,##0.00_ ;[Red]\-#,##0.00\ "/>
    <numFmt numFmtId="221" formatCode="#,##0.000"/>
    <numFmt numFmtId="222" formatCode="_(* #,##0.000_);_(* \(#,##0.000\);_(* &quot;-&quot;???_);_(@_)"/>
    <numFmt numFmtId="223" formatCode="_-* #,##0.000_-;\-* #,##0.000_-;_-* &quot;-&quot;???_-;_-@_-"/>
    <numFmt numFmtId="224" formatCode="_-* #,##0.0000_-;\-* #,##0.0000_-;_-* &quot;-&quot;????_-;_-@_-"/>
  </numFmts>
  <fonts count="58">
    <font>
      <sz val="10"/>
      <name val="Arial"/>
      <family val="0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name val="AngsanaUPC"/>
      <family val="1"/>
    </font>
    <font>
      <b/>
      <sz val="14"/>
      <name val="AngsanaUPC"/>
      <family val="1"/>
    </font>
    <font>
      <sz val="14"/>
      <color indexed="8"/>
      <name val="Angsana New"/>
      <family val="1"/>
    </font>
    <font>
      <b/>
      <sz val="14"/>
      <name val="Angsana New"/>
      <family val="1"/>
    </font>
    <font>
      <sz val="16"/>
      <name val="TH SarabunPSK"/>
      <family val="2"/>
    </font>
    <font>
      <b/>
      <u val="single"/>
      <sz val="16"/>
      <color indexed="10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name val="Cordia New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" fillId="41" borderId="7" applyNumberFormat="0" applyFont="0" applyAlignment="0" applyProtection="0"/>
    <xf numFmtId="0" fontId="3" fillId="41" borderId="7" applyNumberFormat="0" applyFont="0" applyAlignment="0" applyProtection="0"/>
    <xf numFmtId="0" fontId="3" fillId="41" borderId="7" applyNumberFormat="0" applyFont="0" applyAlignment="0" applyProtection="0"/>
    <xf numFmtId="0" fontId="3" fillId="41" borderId="7" applyNumberFormat="0" applyFont="0" applyAlignment="0" applyProtection="0"/>
    <xf numFmtId="0" fontId="16" fillId="38" borderId="8" applyNumberFormat="0" applyAlignment="0" applyProtection="0"/>
    <xf numFmtId="0" fontId="16" fillId="38" borderId="8" applyNumberFormat="0" applyAlignment="0" applyProtection="0"/>
    <xf numFmtId="0" fontId="16" fillId="38" borderId="8" applyNumberFormat="0" applyAlignment="0" applyProtection="0"/>
    <xf numFmtId="0" fontId="16" fillId="38" borderId="8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42" borderId="10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3" borderId="11" applyNumberFormat="0" applyAlignment="0" applyProtection="0"/>
    <xf numFmtId="0" fontId="47" fillId="0" borderId="12" applyNumberFormat="0" applyFill="0" applyAlignment="0" applyProtection="0"/>
    <xf numFmtId="0" fontId="48" fillId="44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9" fillId="45" borderId="10" applyNumberFormat="0" applyAlignment="0" applyProtection="0"/>
    <xf numFmtId="0" fontId="50" fillId="46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53" fillId="42" borderId="14" applyNumberFormat="0" applyAlignment="0" applyProtection="0"/>
    <xf numFmtId="0" fontId="0" fillId="54" borderId="15" applyNumberFormat="0" applyFont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94" fontId="28" fillId="0" borderId="21" xfId="203" applyFont="1" applyFill="1" applyBorder="1" applyAlignment="1">
      <alignment horizontal="right"/>
    </xf>
    <xf numFmtId="194" fontId="28" fillId="0" borderId="21" xfId="203" applyFont="1" applyBorder="1" applyAlignment="1">
      <alignment/>
    </xf>
    <xf numFmtId="0" fontId="28" fillId="0" borderId="21" xfId="0" applyFont="1" applyFill="1" applyBorder="1" applyAlignment="1">
      <alignment horizontal="left"/>
    </xf>
    <xf numFmtId="0" fontId="24" fillId="0" borderId="22" xfId="0" applyFont="1" applyFill="1" applyBorder="1" applyAlignment="1">
      <alignment/>
    </xf>
    <xf numFmtId="194" fontId="28" fillId="0" borderId="22" xfId="203" applyFont="1" applyFill="1" applyBorder="1" applyAlignment="1">
      <alignment horizontal="right"/>
    </xf>
    <xf numFmtId="0" fontId="26" fillId="0" borderId="23" xfId="0" applyFont="1" applyBorder="1" applyAlignment="1">
      <alignment horizontal="center"/>
    </xf>
    <xf numFmtId="194" fontId="26" fillId="0" borderId="23" xfId="203" applyFont="1" applyBorder="1" applyAlignment="1">
      <alignment/>
    </xf>
    <xf numFmtId="208" fontId="24" fillId="0" borderId="0" xfId="203" applyNumberFormat="1" applyFont="1" applyAlignment="1">
      <alignment/>
    </xf>
    <xf numFmtId="194" fontId="24" fillId="0" borderId="0" xfId="203" applyFont="1" applyAlignment="1">
      <alignment/>
    </xf>
    <xf numFmtId="194" fontId="26" fillId="0" borderId="0" xfId="203" applyFont="1" applyAlignment="1">
      <alignment/>
    </xf>
    <xf numFmtId="208" fontId="24" fillId="0" borderId="0" xfId="0" applyNumberFormat="1" applyFont="1" applyAlignment="1">
      <alignment/>
    </xf>
    <xf numFmtId="194" fontId="28" fillId="0" borderId="0" xfId="203" applyFont="1" applyFill="1" applyBorder="1" applyAlignment="1">
      <alignment horizontal="right"/>
    </xf>
    <xf numFmtId="194" fontId="26" fillId="0" borderId="0" xfId="203" applyFont="1" applyAlignment="1">
      <alignment horizontal="center"/>
    </xf>
    <xf numFmtId="194" fontId="24" fillId="0" borderId="24" xfId="203" applyFont="1" applyBorder="1" applyAlignment="1">
      <alignment/>
    </xf>
    <xf numFmtId="194" fontId="26" fillId="0" borderId="25" xfId="203" applyFont="1" applyBorder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Fill="1" applyAlignment="1">
      <alignment horizontal="right"/>
    </xf>
    <xf numFmtId="194" fontId="28" fillId="0" borderId="21" xfId="203" applyFont="1" applyFill="1" applyBorder="1" applyAlignment="1">
      <alignment horizontal="right" wrapText="1"/>
    </xf>
    <xf numFmtId="194" fontId="28" fillId="0" borderId="22" xfId="203" applyFont="1" applyFill="1" applyBorder="1" applyAlignment="1">
      <alignment horizontal="right" wrapText="1"/>
    </xf>
    <xf numFmtId="0" fontId="24" fillId="0" borderId="0" xfId="0" applyFont="1" applyBorder="1" applyAlignment="1">
      <alignment/>
    </xf>
    <xf numFmtId="0" fontId="30" fillId="0" borderId="0" xfId="0" applyFont="1" applyAlignment="1">
      <alignment/>
    </xf>
    <xf numFmtId="219" fontId="26" fillId="0" borderId="0" xfId="203" applyNumberFormat="1" applyFont="1" applyAlignment="1">
      <alignment/>
    </xf>
    <xf numFmtId="219" fontId="26" fillId="0" borderId="0" xfId="203" applyNumberFormat="1" applyFont="1" applyAlignment="1">
      <alignment horizontal="right"/>
    </xf>
    <xf numFmtId="0" fontId="29" fillId="0" borderId="19" xfId="0" applyFont="1" applyFill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9" fillId="0" borderId="20" xfId="0" applyFont="1" applyFill="1" applyBorder="1" applyAlignment="1">
      <alignment horizontal="left"/>
    </xf>
    <xf numFmtId="4" fontId="28" fillId="0" borderId="21" xfId="0" applyNumberFormat="1" applyFont="1" applyBorder="1" applyAlignment="1">
      <alignment/>
    </xf>
    <xf numFmtId="194" fontId="24" fillId="0" borderId="21" xfId="203" applyFont="1" applyFill="1" applyBorder="1" applyAlignment="1">
      <alignment/>
    </xf>
    <xf numFmtId="0" fontId="28" fillId="0" borderId="22" xfId="0" applyFont="1" applyFill="1" applyBorder="1" applyAlignment="1">
      <alignment horizontal="left"/>
    </xf>
    <xf numFmtId="4" fontId="29" fillId="0" borderId="19" xfId="0" applyNumberFormat="1" applyFont="1" applyFill="1" applyBorder="1" applyAlignment="1">
      <alignment horizontal="right"/>
    </xf>
    <xf numFmtId="0" fontId="29" fillId="0" borderId="23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28" fillId="0" borderId="26" xfId="0" applyFont="1" applyFill="1" applyBorder="1" applyAlignment="1">
      <alignment horizontal="left"/>
    </xf>
    <xf numFmtId="4" fontId="28" fillId="0" borderId="27" xfId="0" applyNumberFormat="1" applyFont="1" applyBorder="1" applyAlignment="1">
      <alignment/>
    </xf>
    <xf numFmtId="194" fontId="24" fillId="0" borderId="27" xfId="203" applyFont="1" applyFill="1" applyBorder="1" applyAlignment="1">
      <alignment/>
    </xf>
    <xf numFmtId="4" fontId="29" fillId="0" borderId="23" xfId="0" applyNumberFormat="1" applyFont="1" applyBorder="1" applyAlignment="1">
      <alignment/>
    </xf>
    <xf numFmtId="4" fontId="26" fillId="0" borderId="23" xfId="0" applyNumberFormat="1" applyFont="1" applyFill="1" applyBorder="1" applyAlignment="1">
      <alignment/>
    </xf>
    <xf numFmtId="219" fontId="26" fillId="0" borderId="23" xfId="203" applyNumberFormat="1" applyFont="1" applyBorder="1" applyAlignment="1">
      <alignment/>
    </xf>
    <xf numFmtId="0" fontId="26" fillId="0" borderId="0" xfId="0" applyFont="1" applyAlignment="1">
      <alignment horizontal="center"/>
    </xf>
    <xf numFmtId="4" fontId="29" fillId="0" borderId="23" xfId="0" applyNumberFormat="1" applyFont="1" applyFill="1" applyBorder="1" applyAlignment="1">
      <alignment/>
    </xf>
    <xf numFmtId="0" fontId="24" fillId="0" borderId="28" xfId="0" applyFont="1" applyFill="1" applyBorder="1" applyAlignment="1">
      <alignment/>
    </xf>
    <xf numFmtId="4" fontId="26" fillId="0" borderId="23" xfId="0" applyNumberFormat="1" applyFont="1" applyBorder="1" applyAlignment="1">
      <alignment/>
    </xf>
    <xf numFmtId="43" fontId="32" fillId="0" borderId="0" xfId="203" applyNumberFormat="1" applyFont="1" applyFill="1" applyAlignment="1">
      <alignment/>
    </xf>
    <xf numFmtId="0" fontId="24" fillId="0" borderId="0" xfId="236" applyFont="1" applyFill="1">
      <alignment/>
      <protection/>
    </xf>
    <xf numFmtId="0" fontId="24" fillId="0" borderId="0" xfId="236" applyFont="1" applyFill="1" applyAlignment="1">
      <alignment horizontal="left"/>
      <protection/>
    </xf>
    <xf numFmtId="43" fontId="24" fillId="0" borderId="0" xfId="203" applyNumberFormat="1" applyFont="1" applyFill="1" applyAlignment="1">
      <alignment/>
    </xf>
    <xf numFmtId="43" fontId="26" fillId="0" borderId="0" xfId="203" applyNumberFormat="1" applyFont="1" applyFill="1" applyAlignment="1">
      <alignment/>
    </xf>
    <xf numFmtId="212" fontId="24" fillId="0" borderId="0" xfId="203" applyNumberFormat="1" applyFont="1" applyFill="1" applyAlignment="1">
      <alignment horizontal="center"/>
    </xf>
    <xf numFmtId="0" fontId="24" fillId="0" borderId="0" xfId="236" applyFont="1" applyFill="1" applyAlignment="1">
      <alignment horizontal="center"/>
      <protection/>
    </xf>
    <xf numFmtId="43" fontId="24" fillId="0" borderId="0" xfId="203" applyNumberFormat="1" applyFont="1" applyFill="1" applyBorder="1" applyAlignment="1">
      <alignment/>
    </xf>
    <xf numFmtId="0" fontId="26" fillId="55" borderId="0" xfId="236" applyFont="1" applyFill="1" applyAlignment="1">
      <alignment horizontal="center"/>
      <protection/>
    </xf>
    <xf numFmtId="210" fontId="24" fillId="0" borderId="0" xfId="236" applyNumberFormat="1" applyFont="1" applyFill="1" applyAlignment="1">
      <alignment horizontal="center"/>
      <protection/>
    </xf>
    <xf numFmtId="0" fontId="28" fillId="0" borderId="0" xfId="236" applyFont="1">
      <alignment/>
      <protection/>
    </xf>
    <xf numFmtId="0" fontId="26" fillId="0" borderId="0" xfId="236" applyFont="1" applyFill="1" applyAlignment="1">
      <alignment/>
      <protection/>
    </xf>
    <xf numFmtId="0" fontId="24" fillId="0" borderId="29" xfId="236" applyFont="1" applyFill="1" applyBorder="1">
      <alignment/>
      <protection/>
    </xf>
    <xf numFmtId="0" fontId="26" fillId="0" borderId="30" xfId="236" applyFont="1" applyFill="1" applyBorder="1" applyAlignment="1">
      <alignment horizontal="center" vertical="center" wrapText="1"/>
      <protection/>
    </xf>
    <xf numFmtId="43" fontId="26" fillId="0" borderId="19" xfId="203" applyNumberFormat="1" applyFont="1" applyFill="1" applyBorder="1" applyAlignment="1">
      <alignment horizontal="center" vertical="center" wrapText="1"/>
    </xf>
    <xf numFmtId="212" fontId="26" fillId="0" borderId="19" xfId="203" applyNumberFormat="1" applyFont="1" applyFill="1" applyBorder="1" applyAlignment="1">
      <alignment horizontal="center" vertical="center" wrapText="1"/>
    </xf>
    <xf numFmtId="0" fontId="26" fillId="0" borderId="19" xfId="236" applyFont="1" applyFill="1" applyBorder="1" applyAlignment="1">
      <alignment horizontal="center" vertical="center" wrapText="1"/>
      <protection/>
    </xf>
    <xf numFmtId="0" fontId="26" fillId="0" borderId="0" xfId="236" applyFont="1" applyFill="1" applyAlignment="1">
      <alignment horizontal="center" vertical="center" wrapText="1"/>
      <protection/>
    </xf>
    <xf numFmtId="43" fontId="26" fillId="0" borderId="20" xfId="203" applyNumberFormat="1" applyFont="1" applyFill="1" applyBorder="1" applyAlignment="1">
      <alignment/>
    </xf>
    <xf numFmtId="43" fontId="24" fillId="0" borderId="26" xfId="203" applyNumberFormat="1" applyFont="1" applyFill="1" applyBorder="1" applyAlignment="1">
      <alignment/>
    </xf>
    <xf numFmtId="0" fontId="24" fillId="0" borderId="21" xfId="236" applyFont="1" applyFill="1" applyBorder="1" applyAlignment="1">
      <alignment vertical="center" wrapText="1"/>
      <protection/>
    </xf>
    <xf numFmtId="0" fontId="26" fillId="0" borderId="23" xfId="236" applyFont="1" applyFill="1" applyBorder="1" applyAlignment="1">
      <alignment horizontal="center" vertical="center"/>
      <protection/>
    </xf>
    <xf numFmtId="43" fontId="26" fillId="0" borderId="23" xfId="203" applyNumberFormat="1" applyFont="1" applyFill="1" applyBorder="1" applyAlignment="1">
      <alignment vertical="center"/>
    </xf>
    <xf numFmtId="43" fontId="26" fillId="0" borderId="23" xfId="203" applyNumberFormat="1" applyFont="1" applyFill="1" applyBorder="1" applyAlignment="1">
      <alignment/>
    </xf>
    <xf numFmtId="0" fontId="26" fillId="0" borderId="0" xfId="236" applyFont="1" applyFill="1" applyAlignment="1">
      <alignment vertical="center"/>
      <protection/>
    </xf>
    <xf numFmtId="0" fontId="24" fillId="0" borderId="0" xfId="236" applyFont="1" applyFill="1" applyBorder="1">
      <alignment/>
      <protection/>
    </xf>
    <xf numFmtId="220" fontId="24" fillId="0" borderId="0" xfId="215" applyNumberFormat="1" applyFont="1" applyFill="1" applyAlignment="1">
      <alignment/>
    </xf>
    <xf numFmtId="210" fontId="26" fillId="0" borderId="19" xfId="203" applyNumberFormat="1" applyFont="1" applyFill="1" applyBorder="1" applyAlignment="1">
      <alignment horizontal="center" vertical="center" wrapText="1"/>
    </xf>
    <xf numFmtId="43" fontId="24" fillId="0" borderId="31" xfId="203" applyNumberFormat="1" applyFont="1" applyFill="1" applyBorder="1" applyAlignment="1">
      <alignment/>
    </xf>
    <xf numFmtId="210" fontId="26" fillId="0" borderId="23" xfId="203" applyNumberFormat="1" applyFont="1" applyFill="1" applyBorder="1" applyAlignment="1">
      <alignment vertical="center"/>
    </xf>
    <xf numFmtId="210" fontId="26" fillId="0" borderId="0" xfId="203" applyNumberFormat="1" applyFont="1" applyFill="1" applyAlignment="1">
      <alignment/>
    </xf>
    <xf numFmtId="0" fontId="28" fillId="0" borderId="0" xfId="235" applyFont="1" applyFill="1">
      <alignment/>
      <protection/>
    </xf>
    <xf numFmtId="0" fontId="28" fillId="0" borderId="0" xfId="235" applyFont="1">
      <alignment/>
      <protection/>
    </xf>
    <xf numFmtId="0" fontId="24" fillId="0" borderId="0" xfId="235" applyFont="1" applyFill="1">
      <alignment/>
      <protection/>
    </xf>
    <xf numFmtId="0" fontId="26" fillId="0" borderId="0" xfId="235" applyFont="1" applyFill="1" applyAlignment="1">
      <alignment horizontal="right"/>
      <protection/>
    </xf>
    <xf numFmtId="0" fontId="29" fillId="0" borderId="0" xfId="235" applyFont="1" applyFill="1">
      <alignment/>
      <protection/>
    </xf>
    <xf numFmtId="0" fontId="29" fillId="0" borderId="0" xfId="235" applyFont="1">
      <alignment/>
      <protection/>
    </xf>
    <xf numFmtId="0" fontId="26" fillId="0" borderId="20" xfId="0" applyFont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194" fontId="28" fillId="0" borderId="0" xfId="203" applyFont="1" applyFill="1" applyAlignment="1">
      <alignment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35" fillId="0" borderId="0" xfId="235" applyFont="1">
      <alignment/>
      <protection/>
    </xf>
    <xf numFmtId="0" fontId="31" fillId="0" borderId="0" xfId="235" applyFont="1" applyFill="1" applyBorder="1" applyAlignment="1">
      <alignment vertical="center"/>
      <protection/>
    </xf>
    <xf numFmtId="0" fontId="32" fillId="0" borderId="0" xfId="235" applyFont="1">
      <alignment/>
      <protection/>
    </xf>
    <xf numFmtId="0" fontId="35" fillId="0" borderId="0" xfId="235" applyFont="1" applyBorder="1" applyAlignment="1">
      <alignment/>
      <protection/>
    </xf>
    <xf numFmtId="0" fontId="31" fillId="0" borderId="0" xfId="235" applyFont="1" applyAlignment="1">
      <alignment horizontal="right"/>
      <protection/>
    </xf>
    <xf numFmtId="0" fontId="31" fillId="0" borderId="29" xfId="235" applyFont="1" applyBorder="1" applyAlignment="1">
      <alignment horizontal="center" vertical="center" wrapText="1"/>
      <protection/>
    </xf>
    <xf numFmtId="0" fontId="34" fillId="0" borderId="0" xfId="235" applyFont="1">
      <alignment/>
      <protection/>
    </xf>
    <xf numFmtId="0" fontId="31" fillId="0" borderId="30" xfId="235" applyFont="1" applyBorder="1" applyAlignment="1">
      <alignment horizontal="center" vertical="center" wrapText="1"/>
      <protection/>
    </xf>
    <xf numFmtId="0" fontId="31" fillId="0" borderId="30" xfId="235" applyFont="1" applyBorder="1" applyAlignment="1">
      <alignment horizontal="center" vertical="top" wrapText="1"/>
      <protection/>
    </xf>
    <xf numFmtId="43" fontId="31" fillId="0" borderId="30" xfId="203" applyNumberFormat="1" applyFont="1" applyFill="1" applyBorder="1" applyAlignment="1">
      <alignment horizontal="center" vertical="top" wrapText="1"/>
    </xf>
    <xf numFmtId="0" fontId="32" fillId="0" borderId="26" xfId="235" applyFont="1" applyBorder="1" applyAlignment="1">
      <alignment horizontal="left"/>
      <protection/>
    </xf>
    <xf numFmtId="194" fontId="32" fillId="0" borderId="26" xfId="203" applyFont="1" applyBorder="1" applyAlignment="1">
      <alignment/>
    </xf>
    <xf numFmtId="194" fontId="35" fillId="0" borderId="26" xfId="203" applyFont="1" applyFill="1" applyBorder="1" applyAlignment="1">
      <alignment/>
    </xf>
    <xf numFmtId="194" fontId="32" fillId="0" borderId="26" xfId="203" applyFont="1" applyFill="1" applyBorder="1" applyAlignment="1">
      <alignment/>
    </xf>
    <xf numFmtId="0" fontId="32" fillId="0" borderId="21" xfId="235" applyFont="1" applyBorder="1" applyAlignment="1">
      <alignment horizontal="left"/>
      <protection/>
    </xf>
    <xf numFmtId="194" fontId="32" fillId="0" borderId="21" xfId="203" applyFont="1" applyBorder="1" applyAlignment="1">
      <alignment/>
    </xf>
    <xf numFmtId="194" fontId="35" fillId="0" borderId="21" xfId="203" applyFont="1" applyFill="1" applyBorder="1" applyAlignment="1">
      <alignment/>
    </xf>
    <xf numFmtId="194" fontId="32" fillId="0" borderId="21" xfId="203" applyFont="1" applyFill="1" applyBorder="1" applyAlignment="1">
      <alignment/>
    </xf>
    <xf numFmtId="0" fontId="31" fillId="0" borderId="23" xfId="235" applyFont="1" applyBorder="1" applyAlignment="1">
      <alignment horizontal="center"/>
      <protection/>
    </xf>
    <xf numFmtId="194" fontId="31" fillId="0" borderId="23" xfId="203" applyFont="1" applyBorder="1" applyAlignment="1">
      <alignment/>
    </xf>
    <xf numFmtId="194" fontId="32" fillId="0" borderId="23" xfId="203" applyFont="1" applyBorder="1" applyAlignment="1">
      <alignment/>
    </xf>
    <xf numFmtId="0" fontId="35" fillId="0" borderId="0" xfId="235" applyFont="1" applyAlignment="1">
      <alignment/>
      <protection/>
    </xf>
    <xf numFmtId="194" fontId="35" fillId="0" borderId="0" xfId="203" applyFont="1" applyAlignment="1">
      <alignment/>
    </xf>
    <xf numFmtId="43" fontId="35" fillId="0" borderId="0" xfId="235" applyNumberFormat="1" applyFont="1" applyAlignment="1">
      <alignment/>
      <protection/>
    </xf>
    <xf numFmtId="0" fontId="31" fillId="0" borderId="0" xfId="235" applyFont="1" applyFill="1" applyBorder="1" applyAlignment="1">
      <alignment horizontal="left" vertical="center"/>
      <protection/>
    </xf>
    <xf numFmtId="0" fontId="32" fillId="0" borderId="0" xfId="235" applyFont="1" applyFill="1" applyAlignment="1">
      <alignment horizontal="left"/>
      <protection/>
    </xf>
    <xf numFmtId="0" fontId="24" fillId="0" borderId="0" xfId="234" applyFont="1" applyFill="1" applyBorder="1">
      <alignment/>
      <protection/>
    </xf>
    <xf numFmtId="43" fontId="26" fillId="0" borderId="0" xfId="203" applyNumberFormat="1" applyFont="1" applyFill="1" applyBorder="1" applyAlignment="1">
      <alignment/>
    </xf>
    <xf numFmtId="212" fontId="24" fillId="0" borderId="0" xfId="203" applyNumberFormat="1" applyFont="1" applyFill="1" applyBorder="1" applyAlignment="1">
      <alignment horizontal="center"/>
    </xf>
    <xf numFmtId="0" fontId="24" fillId="0" borderId="0" xfId="234" applyFont="1" applyFill="1" applyBorder="1" applyAlignment="1">
      <alignment horizontal="center"/>
      <protection/>
    </xf>
    <xf numFmtId="43" fontId="26" fillId="0" borderId="19" xfId="203" applyNumberFormat="1" applyFont="1" applyFill="1" applyBorder="1" applyAlignment="1">
      <alignment/>
    </xf>
    <xf numFmtId="49" fontId="24" fillId="0" borderId="20" xfId="203" applyNumberFormat="1" applyFont="1" applyFill="1" applyBorder="1" applyAlignment="1">
      <alignment horizontal="center"/>
    </xf>
    <xf numFmtId="43" fontId="26" fillId="0" borderId="23" xfId="203" applyNumberFormat="1" applyFont="1" applyFill="1" applyBorder="1" applyAlignment="1">
      <alignment horizontal="center"/>
    </xf>
    <xf numFmtId="0" fontId="29" fillId="0" borderId="0" xfId="234" applyFont="1" applyBorder="1">
      <alignment/>
      <protection/>
    </xf>
    <xf numFmtId="0" fontId="28" fillId="0" borderId="0" xfId="234" applyFont="1" applyBorder="1">
      <alignment/>
      <protection/>
    </xf>
    <xf numFmtId="194" fontId="28" fillId="0" borderId="22" xfId="203" applyFont="1" applyBorder="1" applyAlignment="1">
      <alignment/>
    </xf>
    <xf numFmtId="0" fontId="26" fillId="0" borderId="20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3" fontId="24" fillId="0" borderId="21" xfId="207" applyFont="1" applyFill="1" applyBorder="1" applyAlignment="1">
      <alignment/>
    </xf>
    <xf numFmtId="43" fontId="24" fillId="0" borderId="27" xfId="207" applyFont="1" applyFill="1" applyBorder="1" applyAlignment="1">
      <alignment/>
    </xf>
    <xf numFmtId="219" fontId="24" fillId="0" borderId="22" xfId="203" applyNumberFormat="1" applyFont="1" applyFill="1" applyBorder="1" applyAlignment="1">
      <alignment horizontal="center" vertical="center"/>
    </xf>
    <xf numFmtId="219" fontId="24" fillId="0" borderId="21" xfId="203" applyNumberFormat="1" applyFont="1" applyFill="1" applyBorder="1" applyAlignment="1">
      <alignment horizontal="center" vertical="center"/>
    </xf>
    <xf numFmtId="0" fontId="26" fillId="0" borderId="0" xfId="235" applyFont="1" applyFill="1" applyAlignment="1">
      <alignment/>
      <protection/>
    </xf>
    <xf numFmtId="219" fontId="24" fillId="0" borderId="20" xfId="203" applyNumberFormat="1" applyFont="1" applyFill="1" applyBorder="1" applyAlignment="1">
      <alignment/>
    </xf>
    <xf numFmtId="219" fontId="24" fillId="0" borderId="20" xfId="203" applyNumberFormat="1" applyFont="1" applyFill="1" applyBorder="1" applyAlignment="1">
      <alignment horizontal="center"/>
    </xf>
    <xf numFmtId="219" fontId="26" fillId="0" borderId="23" xfId="203" applyNumberFormat="1" applyFont="1" applyFill="1" applyBorder="1" applyAlignment="1">
      <alignment horizontal="center"/>
    </xf>
    <xf numFmtId="43" fontId="24" fillId="0" borderId="0" xfId="203" applyNumberFormat="1" applyFont="1" applyFill="1" applyAlignment="1">
      <alignment horizontal="center"/>
    </xf>
    <xf numFmtId="219" fontId="26" fillId="0" borderId="19" xfId="203" applyNumberFormat="1" applyFont="1" applyFill="1" applyBorder="1" applyAlignment="1">
      <alignment horizontal="center"/>
    </xf>
    <xf numFmtId="0" fontId="26" fillId="0" borderId="26" xfId="0" applyFont="1" applyFill="1" applyBorder="1" applyAlignment="1">
      <alignment/>
    </xf>
    <xf numFmtId="219" fontId="26" fillId="0" borderId="26" xfId="203" applyNumberFormat="1" applyFont="1" applyFill="1" applyBorder="1" applyAlignment="1">
      <alignment/>
    </xf>
    <xf numFmtId="194" fontId="29" fillId="0" borderId="19" xfId="203" applyFont="1" applyFill="1" applyBorder="1" applyAlignment="1">
      <alignment/>
    </xf>
    <xf numFmtId="4" fontId="29" fillId="0" borderId="19" xfId="0" applyNumberFormat="1" applyFont="1" applyFill="1" applyBorder="1" applyAlignment="1">
      <alignment/>
    </xf>
    <xf numFmtId="219" fontId="26" fillId="0" borderId="19" xfId="203" applyNumberFormat="1" applyFont="1" applyFill="1" applyBorder="1" applyAlignment="1">
      <alignment/>
    </xf>
    <xf numFmtId="219" fontId="26" fillId="0" borderId="20" xfId="203" applyNumberFormat="1" applyFont="1" applyFill="1" applyBorder="1" applyAlignment="1">
      <alignment/>
    </xf>
    <xf numFmtId="0" fontId="29" fillId="0" borderId="23" xfId="0" applyFont="1" applyFill="1" applyBorder="1" applyAlignment="1">
      <alignment horizontal="center"/>
    </xf>
    <xf numFmtId="4" fontId="29" fillId="0" borderId="32" xfId="0" applyNumberFormat="1" applyFont="1" applyFill="1" applyBorder="1" applyAlignment="1">
      <alignment/>
    </xf>
    <xf numFmtId="219" fontId="26" fillId="0" borderId="32" xfId="203" applyNumberFormat="1" applyFont="1" applyFill="1" applyBorder="1" applyAlignment="1">
      <alignment/>
    </xf>
    <xf numFmtId="0" fontId="34" fillId="0" borderId="29" xfId="232" applyFont="1" applyFill="1" applyBorder="1" applyAlignment="1">
      <alignment horizontal="center"/>
      <protection/>
    </xf>
    <xf numFmtId="0" fontId="34" fillId="0" borderId="29" xfId="232" applyFont="1" applyFill="1" applyBorder="1">
      <alignment/>
      <protection/>
    </xf>
    <xf numFmtId="0" fontId="34" fillId="0" borderId="0" xfId="232" applyFont="1" applyFill="1">
      <alignment/>
      <protection/>
    </xf>
    <xf numFmtId="0" fontId="34" fillId="0" borderId="31" xfId="232" applyFont="1" applyFill="1" applyBorder="1" applyAlignment="1">
      <alignment horizontal="center"/>
      <protection/>
    </xf>
    <xf numFmtId="0" fontId="34" fillId="0" borderId="30" xfId="232" applyFont="1" applyFill="1" applyBorder="1" applyAlignment="1">
      <alignment horizontal="center"/>
      <protection/>
    </xf>
    <xf numFmtId="0" fontId="26" fillId="0" borderId="0" xfId="236" applyFont="1" applyFill="1" applyAlignment="1">
      <alignment horizontal="center"/>
      <protection/>
    </xf>
    <xf numFmtId="0" fontId="26" fillId="0" borderId="19" xfId="236" applyFont="1" applyFill="1" applyBorder="1" applyAlignment="1">
      <alignment horizontal="center" vertical="center"/>
      <protection/>
    </xf>
    <xf numFmtId="4" fontId="26" fillId="0" borderId="32" xfId="0" applyNumberFormat="1" applyFont="1" applyBorder="1" applyAlignment="1">
      <alignment/>
    </xf>
    <xf numFmtId="219" fontId="26" fillId="0" borderId="23" xfId="203" applyNumberFormat="1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/>
    </xf>
    <xf numFmtId="208" fontId="24" fillId="0" borderId="21" xfId="203" applyNumberFormat="1" applyFont="1" applyFill="1" applyBorder="1" applyAlignment="1">
      <alignment/>
    </xf>
    <xf numFmtId="194" fontId="28" fillId="0" borderId="21" xfId="203" applyFont="1" applyFill="1" applyBorder="1" applyAlignment="1">
      <alignment/>
    </xf>
    <xf numFmtId="208" fontId="24" fillId="0" borderId="22" xfId="203" applyNumberFormat="1" applyFont="1" applyFill="1" applyBorder="1" applyAlignment="1">
      <alignment/>
    </xf>
    <xf numFmtId="0" fontId="29" fillId="0" borderId="32" xfId="0" applyFont="1" applyFill="1" applyBorder="1" applyAlignment="1">
      <alignment horizontal="center"/>
    </xf>
    <xf numFmtId="194" fontId="29" fillId="0" borderId="32" xfId="203" applyFont="1" applyFill="1" applyBorder="1" applyAlignment="1">
      <alignment/>
    </xf>
    <xf numFmtId="219" fontId="24" fillId="0" borderId="21" xfId="203" applyNumberFormat="1" applyFont="1" applyFill="1" applyBorder="1" applyAlignment="1">
      <alignment/>
    </xf>
    <xf numFmtId="219" fontId="24" fillId="0" borderId="22" xfId="203" applyNumberFormat="1" applyFont="1" applyFill="1" applyBorder="1" applyAlignment="1">
      <alignment/>
    </xf>
    <xf numFmtId="194" fontId="29" fillId="0" borderId="20" xfId="203" applyFont="1" applyFill="1" applyBorder="1" applyAlignment="1">
      <alignment/>
    </xf>
    <xf numFmtId="0" fontId="29" fillId="0" borderId="20" xfId="0" applyFont="1" applyFill="1" applyBorder="1" applyAlignment="1">
      <alignment/>
    </xf>
    <xf numFmtId="194" fontId="29" fillId="0" borderId="21" xfId="203" applyFont="1" applyFill="1" applyBorder="1" applyAlignment="1">
      <alignment horizontal="right"/>
    </xf>
    <xf numFmtId="194" fontId="28" fillId="0" borderId="31" xfId="203" applyFont="1" applyFill="1" applyBorder="1" applyAlignment="1">
      <alignment horizontal="right" wrapText="1"/>
    </xf>
    <xf numFmtId="0" fontId="29" fillId="0" borderId="20" xfId="232" applyFont="1" applyFill="1" applyBorder="1" applyAlignment="1">
      <alignment horizontal="left"/>
      <protection/>
    </xf>
    <xf numFmtId="194" fontId="28" fillId="0" borderId="22" xfId="203" applyFont="1" applyFill="1" applyBorder="1" applyAlignment="1">
      <alignment/>
    </xf>
    <xf numFmtId="194" fontId="29" fillId="0" borderId="20" xfId="203" applyFont="1" applyFill="1" applyBorder="1" applyAlignment="1">
      <alignment horizontal="right" wrapText="1"/>
    </xf>
    <xf numFmtId="0" fontId="28" fillId="0" borderId="0" xfId="232" applyFont="1" applyFill="1">
      <alignment/>
      <protection/>
    </xf>
    <xf numFmtId="0" fontId="29" fillId="0" borderId="0" xfId="232" applyFont="1" applyFill="1">
      <alignment/>
      <protection/>
    </xf>
    <xf numFmtId="4" fontId="28" fillId="0" borderId="19" xfId="0" applyNumberFormat="1" applyFont="1" applyBorder="1" applyAlignment="1">
      <alignment/>
    </xf>
    <xf numFmtId="219" fontId="24" fillId="0" borderId="29" xfId="203" applyNumberFormat="1" applyFont="1" applyFill="1" applyBorder="1" applyAlignment="1">
      <alignment horizontal="center" vertical="center"/>
    </xf>
    <xf numFmtId="43" fontId="24" fillId="0" borderId="27" xfId="203" applyNumberFormat="1" applyFont="1" applyFill="1" applyBorder="1" applyAlignment="1">
      <alignment/>
    </xf>
    <xf numFmtId="0" fontId="26" fillId="0" borderId="26" xfId="236" applyFont="1" applyFill="1" applyBorder="1">
      <alignment/>
      <protection/>
    </xf>
    <xf numFmtId="43" fontId="26" fillId="0" borderId="26" xfId="203" applyNumberFormat="1" applyFont="1" applyFill="1" applyBorder="1" applyAlignment="1">
      <alignment/>
    </xf>
    <xf numFmtId="212" fontId="24" fillId="0" borderId="26" xfId="203" applyNumberFormat="1" applyFont="1" applyFill="1" applyBorder="1" applyAlignment="1">
      <alignment horizontal="center"/>
    </xf>
    <xf numFmtId="0" fontId="24" fillId="0" borderId="26" xfId="236" applyFont="1" applyFill="1" applyBorder="1" applyAlignment="1">
      <alignment horizontal="center"/>
      <protection/>
    </xf>
    <xf numFmtId="210" fontId="26" fillId="0" borderId="26" xfId="203" applyNumberFormat="1" applyFont="1" applyFill="1" applyBorder="1" applyAlignment="1">
      <alignment/>
    </xf>
    <xf numFmtId="0" fontId="24" fillId="0" borderId="27" xfId="236" applyFont="1" applyBorder="1">
      <alignment/>
      <protection/>
    </xf>
    <xf numFmtId="0" fontId="24" fillId="0" borderId="27" xfId="0" applyFont="1" applyFill="1" applyBorder="1" applyAlignment="1">
      <alignment/>
    </xf>
    <xf numFmtId="219" fontId="24" fillId="0" borderId="27" xfId="203" applyNumberFormat="1" applyFont="1" applyFill="1" applyBorder="1" applyAlignment="1">
      <alignment horizontal="center" vertical="center"/>
    </xf>
    <xf numFmtId="194" fontId="29" fillId="0" borderId="20" xfId="203" applyFont="1" applyFill="1" applyBorder="1" applyAlignment="1">
      <alignment horizontal="right"/>
    </xf>
    <xf numFmtId="0" fontId="26" fillId="0" borderId="0" xfId="236" applyFont="1" applyFill="1">
      <alignment/>
      <protection/>
    </xf>
    <xf numFmtId="219" fontId="24" fillId="0" borderId="26" xfId="203" applyNumberFormat="1" applyFont="1" applyFill="1" applyBorder="1" applyAlignment="1">
      <alignment horizontal="center" vertical="center"/>
    </xf>
    <xf numFmtId="43" fontId="24" fillId="0" borderId="21" xfId="203" applyNumberFormat="1" applyFont="1" applyFill="1" applyBorder="1" applyAlignment="1">
      <alignment/>
    </xf>
    <xf numFmtId="0" fontId="24" fillId="0" borderId="0" xfId="236" applyFont="1" applyFill="1" applyAlignment="1">
      <alignment vertical="center"/>
      <protection/>
    </xf>
    <xf numFmtId="43" fontId="24" fillId="0" borderId="22" xfId="203" applyNumberFormat="1" applyFont="1" applyFill="1" applyBorder="1" applyAlignment="1">
      <alignment/>
    </xf>
    <xf numFmtId="0" fontId="26" fillId="0" borderId="31" xfId="236" applyFont="1" applyFill="1" applyBorder="1">
      <alignment/>
      <protection/>
    </xf>
    <xf numFmtId="43" fontId="24" fillId="0" borderId="26" xfId="207" applyFont="1" applyFill="1" applyBorder="1" applyAlignment="1">
      <alignment/>
    </xf>
    <xf numFmtId="0" fontId="24" fillId="0" borderId="27" xfId="236" applyFont="1" applyFill="1" applyBorder="1" applyAlignment="1">
      <alignment vertical="center" wrapText="1"/>
      <protection/>
    </xf>
    <xf numFmtId="194" fontId="28" fillId="0" borderId="27" xfId="203" applyFont="1" applyFill="1" applyBorder="1" applyAlignment="1">
      <alignment horizontal="right"/>
    </xf>
    <xf numFmtId="0" fontId="30" fillId="0" borderId="24" xfId="236" applyFont="1" applyFill="1" applyBorder="1" applyAlignment="1">
      <alignment vertical="center"/>
      <protection/>
    </xf>
    <xf numFmtId="0" fontId="26" fillId="0" borderId="24" xfId="236" applyFont="1" applyFill="1" applyBorder="1" applyAlignment="1">
      <alignment vertical="center"/>
      <protection/>
    </xf>
    <xf numFmtId="194" fontId="24" fillId="0" borderId="22" xfId="203" applyFont="1" applyFill="1" applyBorder="1" applyAlignment="1">
      <alignment/>
    </xf>
    <xf numFmtId="194" fontId="29" fillId="0" borderId="19" xfId="203" applyFont="1" applyFill="1" applyBorder="1" applyAlignment="1">
      <alignment horizontal="right"/>
    </xf>
    <xf numFmtId="0" fontId="26" fillId="0" borderId="29" xfId="236" applyFont="1" applyFill="1" applyBorder="1">
      <alignment/>
      <protection/>
    </xf>
    <xf numFmtId="212" fontId="26" fillId="0" borderId="26" xfId="203" applyNumberFormat="1" applyFont="1" applyFill="1" applyBorder="1" applyAlignment="1">
      <alignment horizontal="center"/>
    </xf>
    <xf numFmtId="212" fontId="26" fillId="0" borderId="0" xfId="203" applyNumberFormat="1" applyFont="1" applyFill="1" applyAlignment="1">
      <alignment horizontal="center"/>
    </xf>
    <xf numFmtId="219" fontId="26" fillId="0" borderId="23" xfId="203" applyNumberFormat="1" applyFont="1" applyFill="1" applyBorder="1" applyAlignment="1">
      <alignment/>
    </xf>
    <xf numFmtId="0" fontId="29" fillId="0" borderId="0" xfId="232" applyFont="1" applyFill="1" applyAlignment="1">
      <alignment horizontal="left"/>
      <protection/>
    </xf>
    <xf numFmtId="0" fontId="29" fillId="0" borderId="0" xfId="232" applyFont="1" applyFill="1" applyAlignment="1">
      <alignment horizontal="center"/>
      <protection/>
    </xf>
    <xf numFmtId="194" fontId="29" fillId="0" borderId="20" xfId="203" applyFont="1" applyFill="1" applyBorder="1" applyAlignment="1">
      <alignment horizontal="left"/>
    </xf>
    <xf numFmtId="0" fontId="24" fillId="0" borderId="29" xfId="0" applyFont="1" applyBorder="1" applyAlignment="1">
      <alignment/>
    </xf>
    <xf numFmtId="0" fontId="26" fillId="0" borderId="0" xfId="235" applyFont="1">
      <alignment/>
      <protection/>
    </xf>
    <xf numFmtId="0" fontId="26" fillId="0" borderId="0" xfId="235" applyFont="1" applyFill="1">
      <alignment/>
      <protection/>
    </xf>
    <xf numFmtId="0" fontId="26" fillId="0" borderId="20" xfId="235" applyFont="1" applyFill="1" applyBorder="1">
      <alignment/>
      <protection/>
    </xf>
    <xf numFmtId="0" fontId="26" fillId="0" borderId="26" xfId="235" applyFont="1" applyFill="1" applyBorder="1">
      <alignment/>
      <protection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7" fillId="0" borderId="24" xfId="236" applyFont="1" applyFill="1" applyBorder="1" applyAlignment="1">
      <alignment vertical="center"/>
      <protection/>
    </xf>
    <xf numFmtId="208" fontId="57" fillId="0" borderId="0" xfId="203" applyNumberFormat="1" applyFont="1" applyAlignment="1">
      <alignment/>
    </xf>
    <xf numFmtId="194" fontId="57" fillId="0" borderId="0" xfId="203" applyFont="1" applyFill="1" applyAlignment="1">
      <alignment/>
    </xf>
    <xf numFmtId="194" fontId="57" fillId="0" borderId="0" xfId="0" applyNumberFormat="1" applyFont="1" applyFill="1" applyAlignment="1">
      <alignment/>
    </xf>
    <xf numFmtId="0" fontId="24" fillId="0" borderId="0" xfId="228" applyFont="1" applyFill="1" applyAlignment="1">
      <alignment horizontal="center"/>
      <protection/>
    </xf>
    <xf numFmtId="0" fontId="24" fillId="0" borderId="0" xfId="228" applyFont="1" applyFill="1">
      <alignment/>
      <protection/>
    </xf>
    <xf numFmtId="43" fontId="26" fillId="0" borderId="0" xfId="207" applyFont="1" applyFill="1" applyAlignment="1">
      <alignment horizontal="right"/>
    </xf>
    <xf numFmtId="0" fontId="26" fillId="0" borderId="0" xfId="228" applyFont="1" applyFill="1" applyAlignment="1">
      <alignment horizontal="center"/>
      <protection/>
    </xf>
    <xf numFmtId="0" fontId="26" fillId="0" borderId="19" xfId="228" applyFont="1" applyFill="1" applyBorder="1" applyAlignment="1">
      <alignment horizontal="center"/>
      <protection/>
    </xf>
    <xf numFmtId="43" fontId="26" fillId="0" borderId="19" xfId="207" applyFont="1" applyFill="1" applyBorder="1" applyAlignment="1">
      <alignment horizontal="center"/>
    </xf>
    <xf numFmtId="0" fontId="24" fillId="0" borderId="20" xfId="228" applyFont="1" applyFill="1" applyBorder="1" applyAlignment="1" quotePrefix="1">
      <alignment horizontal="center"/>
      <protection/>
    </xf>
    <xf numFmtId="0" fontId="24" fillId="0" borderId="26" xfId="228" applyFont="1" applyFill="1" applyBorder="1">
      <alignment/>
      <protection/>
    </xf>
    <xf numFmtId="0" fontId="24" fillId="0" borderId="21" xfId="224" applyNumberFormat="1" applyFont="1" applyFill="1" applyBorder="1" applyAlignment="1" quotePrefix="1">
      <alignment horizontal="center"/>
      <protection/>
    </xf>
    <xf numFmtId="0" fontId="24" fillId="0" borderId="26" xfId="228" applyFont="1" applyFill="1" applyBorder="1" applyAlignment="1">
      <alignment horizontal="center"/>
      <protection/>
    </xf>
    <xf numFmtId="212" fontId="24" fillId="0" borderId="26" xfId="207" applyNumberFormat="1" applyFont="1" applyFill="1" applyBorder="1" applyAlignment="1">
      <alignment/>
    </xf>
    <xf numFmtId="0" fontId="24" fillId="0" borderId="21" xfId="228" applyFont="1" applyFill="1" applyBorder="1" applyAlignment="1" quotePrefix="1">
      <alignment horizontal="center"/>
      <protection/>
    </xf>
    <xf numFmtId="0" fontId="24" fillId="0" borderId="21" xfId="228" applyFont="1" applyFill="1" applyBorder="1">
      <alignment/>
      <protection/>
    </xf>
    <xf numFmtId="0" fontId="24" fillId="0" borderId="21" xfId="228" applyFont="1" applyFill="1" applyBorder="1" applyAlignment="1">
      <alignment horizontal="center"/>
      <protection/>
    </xf>
    <xf numFmtId="212" fontId="24" fillId="0" borderId="21" xfId="207" applyNumberFormat="1" applyFont="1" applyFill="1" applyBorder="1" applyAlignment="1">
      <alignment/>
    </xf>
    <xf numFmtId="0" fontId="24" fillId="0" borderId="20" xfId="224" applyNumberFormat="1" applyFont="1" applyFill="1" applyBorder="1" applyAlignment="1" quotePrefix="1">
      <alignment horizontal="center"/>
      <protection/>
    </xf>
    <xf numFmtId="43" fontId="24" fillId="0" borderId="21" xfId="213" applyFont="1" applyFill="1" applyBorder="1" applyAlignment="1">
      <alignment/>
    </xf>
    <xf numFmtId="0" fontId="24" fillId="0" borderId="21" xfId="224" applyFont="1" applyFill="1" applyBorder="1" applyAlignment="1">
      <alignment horizontal="left"/>
      <protection/>
    </xf>
    <xf numFmtId="49" fontId="24" fillId="0" borderId="21" xfId="228" applyNumberFormat="1" applyFont="1" applyFill="1" applyBorder="1" applyAlignment="1">
      <alignment horizontal="left"/>
      <protection/>
    </xf>
    <xf numFmtId="0" fontId="24" fillId="0" borderId="27" xfId="228" applyFont="1" applyFill="1" applyBorder="1" applyAlignment="1" quotePrefix="1">
      <alignment horizontal="center"/>
      <protection/>
    </xf>
    <xf numFmtId="49" fontId="24" fillId="0" borderId="27" xfId="228" applyNumberFormat="1" applyFont="1" applyFill="1" applyBorder="1" applyAlignment="1">
      <alignment horizontal="left"/>
      <protection/>
    </xf>
    <xf numFmtId="0" fontId="24" fillId="0" borderId="27" xfId="224" applyNumberFormat="1" applyFont="1" applyFill="1" applyBorder="1" applyAlignment="1" quotePrefix="1">
      <alignment horizontal="center"/>
      <protection/>
    </xf>
    <xf numFmtId="0" fontId="24" fillId="0" borderId="27" xfId="228" applyFont="1" applyFill="1" applyBorder="1" applyAlignment="1">
      <alignment horizontal="center"/>
      <protection/>
    </xf>
    <xf numFmtId="0" fontId="24" fillId="0" borderId="27" xfId="228" applyFont="1" applyFill="1" applyBorder="1">
      <alignment/>
      <protection/>
    </xf>
    <xf numFmtId="43" fontId="24" fillId="0" borderId="27" xfId="213" applyFont="1" applyFill="1" applyBorder="1" applyAlignment="1">
      <alignment/>
    </xf>
    <xf numFmtId="43" fontId="24" fillId="0" borderId="0" xfId="207" applyFont="1" applyFill="1" applyAlignment="1">
      <alignment/>
    </xf>
    <xf numFmtId="0" fontId="24" fillId="0" borderId="0" xfId="237" applyFont="1" applyFill="1">
      <alignment/>
      <protection/>
    </xf>
    <xf numFmtId="0" fontId="24" fillId="0" borderId="0" xfId="229" applyFont="1" applyFill="1">
      <alignment/>
      <protection/>
    </xf>
    <xf numFmtId="194" fontId="24" fillId="0" borderId="0" xfId="209" applyNumberFormat="1" applyFont="1" applyFill="1" applyAlignment="1">
      <alignment/>
    </xf>
    <xf numFmtId="0" fontId="24" fillId="0" borderId="29" xfId="237" applyFont="1" applyFill="1" applyBorder="1" applyAlignment="1">
      <alignment horizontal="center"/>
      <protection/>
    </xf>
    <xf numFmtId="0" fontId="24" fillId="0" borderId="29" xfId="224" applyNumberFormat="1" applyFont="1" applyFill="1" applyBorder="1" applyAlignment="1" quotePrefix="1">
      <alignment horizontal="center"/>
      <protection/>
    </xf>
    <xf numFmtId="0" fontId="26" fillId="0" borderId="19" xfId="237" applyFont="1" applyFill="1" applyBorder="1" applyAlignment="1">
      <alignment horizontal="center"/>
      <protection/>
    </xf>
    <xf numFmtId="194" fontId="26" fillId="0" borderId="19" xfId="209" applyNumberFormat="1" applyFont="1" applyFill="1" applyBorder="1" applyAlignment="1">
      <alignment horizontal="center"/>
    </xf>
    <xf numFmtId="0" fontId="26" fillId="0" borderId="0" xfId="237" applyFont="1" applyFill="1" applyAlignment="1">
      <alignment horizontal="center"/>
      <protection/>
    </xf>
    <xf numFmtId="0" fontId="24" fillId="0" borderId="26" xfId="230" applyFont="1" applyFill="1" applyBorder="1" applyAlignment="1">
      <alignment horizontal="center"/>
      <protection/>
    </xf>
    <xf numFmtId="0" fontId="24" fillId="0" borderId="26" xfId="230" applyFont="1" applyFill="1" applyBorder="1">
      <alignment/>
      <protection/>
    </xf>
    <xf numFmtId="212" fontId="24" fillId="0" borderId="20" xfId="211" applyNumberFormat="1" applyFont="1" applyFill="1" applyBorder="1" applyAlignment="1">
      <alignment/>
    </xf>
    <xf numFmtId="0" fontId="24" fillId="0" borderId="21" xfId="230" applyFont="1" applyFill="1" applyBorder="1" applyAlignment="1">
      <alignment horizontal="center"/>
      <protection/>
    </xf>
    <xf numFmtId="0" fontId="24" fillId="0" borderId="21" xfId="230" applyFont="1" applyFill="1" applyBorder="1">
      <alignment/>
      <protection/>
    </xf>
    <xf numFmtId="43" fontId="24" fillId="0" borderId="20" xfId="213" applyFont="1" applyFill="1" applyBorder="1" applyAlignment="1">
      <alignment/>
    </xf>
    <xf numFmtId="0" fontId="28" fillId="0" borderId="21" xfId="230" applyFont="1" applyFill="1" applyBorder="1" applyAlignment="1">
      <alignment horizontal="left"/>
      <protection/>
    </xf>
    <xf numFmtId="0" fontId="24" fillId="0" borderId="27" xfId="230" applyFont="1" applyFill="1" applyBorder="1" applyAlignment="1">
      <alignment horizontal="center"/>
      <protection/>
    </xf>
    <xf numFmtId="0" fontId="24" fillId="0" borderId="27" xfId="230" applyFont="1" applyFill="1" applyBorder="1">
      <alignment/>
      <protection/>
    </xf>
    <xf numFmtId="0" fontId="24" fillId="0" borderId="0" xfId="237" applyFont="1" applyFill="1" applyAlignment="1">
      <alignment horizontal="center"/>
      <protection/>
    </xf>
    <xf numFmtId="43" fontId="24" fillId="0" borderId="0" xfId="237" applyNumberFormat="1" applyFont="1" applyFill="1">
      <alignment/>
      <protection/>
    </xf>
    <xf numFmtId="194" fontId="24" fillId="0" borderId="21" xfId="209" applyNumberFormat="1" applyFont="1" applyFill="1" applyBorder="1" applyAlignment="1">
      <alignment/>
    </xf>
    <xf numFmtId="194" fontId="24" fillId="0" borderId="27" xfId="209" applyNumberFormat="1" applyFont="1" applyFill="1" applyBorder="1" applyAlignment="1">
      <alignment/>
    </xf>
    <xf numFmtId="43" fontId="24" fillId="0" borderId="0" xfId="216" applyFont="1" applyFill="1" applyAlignment="1">
      <alignment/>
    </xf>
    <xf numFmtId="0" fontId="24" fillId="0" borderId="19" xfId="228" applyFont="1" applyFill="1" applyBorder="1">
      <alignment/>
      <protection/>
    </xf>
    <xf numFmtId="194" fontId="24" fillId="0" borderId="19" xfId="209" applyNumberFormat="1" applyFont="1" applyFill="1" applyBorder="1" applyAlignment="1">
      <alignment/>
    </xf>
    <xf numFmtId="212" fontId="24" fillId="0" borderId="0" xfId="211" applyNumberFormat="1" applyFont="1" applyFill="1" applyAlignment="1">
      <alignment/>
    </xf>
    <xf numFmtId="212" fontId="24" fillId="0" borderId="0" xfId="209" applyNumberFormat="1" applyFont="1" applyFill="1" applyAlignment="1">
      <alignment/>
    </xf>
    <xf numFmtId="0" fontId="26" fillId="0" borderId="0" xfId="228" applyFont="1" applyFill="1">
      <alignment/>
      <protection/>
    </xf>
    <xf numFmtId="212" fontId="26" fillId="0" borderId="25" xfId="209" applyNumberFormat="1" applyFont="1" applyFill="1" applyBorder="1" applyAlignment="1">
      <alignment/>
    </xf>
    <xf numFmtId="212" fontId="26" fillId="0" borderId="0" xfId="209" applyNumberFormat="1" applyFont="1" applyFill="1" applyAlignment="1">
      <alignment/>
    </xf>
    <xf numFmtId="212" fontId="26" fillId="0" borderId="33" xfId="209" applyNumberFormat="1" applyFont="1" applyFill="1" applyBorder="1" applyAlignment="1">
      <alignment/>
    </xf>
    <xf numFmtId="194" fontId="28" fillId="0" borderId="0" xfId="203" applyFont="1" applyAlignment="1">
      <alignment/>
    </xf>
    <xf numFmtId="0" fontId="34" fillId="0" borderId="30" xfId="232" applyFont="1" applyFill="1" applyBorder="1">
      <alignment/>
      <protection/>
    </xf>
    <xf numFmtId="0" fontId="29" fillId="0" borderId="21" xfId="232" applyFont="1" applyFill="1" applyBorder="1" applyAlignment="1">
      <alignment/>
      <protection/>
    </xf>
    <xf numFmtId="194" fontId="29" fillId="0" borderId="21" xfId="203" applyFont="1" applyFill="1" applyBorder="1" applyAlignment="1">
      <alignment/>
    </xf>
    <xf numFmtId="194" fontId="28" fillId="0" borderId="21" xfId="203" applyFont="1" applyFill="1" applyBorder="1" applyAlignment="1">
      <alignment/>
    </xf>
    <xf numFmtId="0" fontId="29" fillId="0" borderId="0" xfId="232" applyFont="1" applyFill="1" applyAlignment="1">
      <alignment/>
      <protection/>
    </xf>
    <xf numFmtId="0" fontId="28" fillId="0" borderId="21" xfId="0" applyFont="1" applyFill="1" applyBorder="1" applyAlignment="1">
      <alignment horizontal="center" wrapText="1"/>
    </xf>
    <xf numFmtId="194" fontId="28" fillId="0" borderId="21" xfId="203" applyFont="1" applyFill="1" applyBorder="1" applyAlignment="1">
      <alignment horizontal="center" wrapText="1"/>
    </xf>
    <xf numFmtId="194" fontId="28" fillId="0" borderId="22" xfId="203" applyFont="1" applyFill="1" applyBorder="1" applyAlignment="1">
      <alignment horizontal="center" wrapText="1"/>
    </xf>
    <xf numFmtId="0" fontId="29" fillId="0" borderId="19" xfId="232" applyFont="1" applyFill="1" applyBorder="1" applyAlignment="1">
      <alignment horizontal="center"/>
      <protection/>
    </xf>
    <xf numFmtId="194" fontId="29" fillId="0" borderId="19" xfId="203" applyFont="1" applyFill="1" applyBorder="1" applyAlignment="1">
      <alignment horizontal="left"/>
    </xf>
    <xf numFmtId="0" fontId="29" fillId="0" borderId="20" xfId="232" applyFont="1" applyFill="1" applyBorder="1" applyAlignment="1">
      <alignment/>
      <protection/>
    </xf>
    <xf numFmtId="194" fontId="28" fillId="0" borderId="20" xfId="203" applyFont="1" applyBorder="1" applyAlignment="1">
      <alignment/>
    </xf>
    <xf numFmtId="194" fontId="28" fillId="0" borderId="20" xfId="203" applyFont="1" applyFill="1" applyBorder="1" applyAlignment="1">
      <alignment horizontal="center" wrapText="1"/>
    </xf>
    <xf numFmtId="0" fontId="29" fillId="0" borderId="32" xfId="232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4" fillId="0" borderId="22" xfId="230" applyFont="1" applyFill="1" applyBorder="1">
      <alignment/>
      <protection/>
    </xf>
    <xf numFmtId="212" fontId="24" fillId="0" borderId="21" xfId="211" applyNumberFormat="1" applyFont="1" applyFill="1" applyBorder="1" applyAlignment="1">
      <alignment/>
    </xf>
    <xf numFmtId="212" fontId="24" fillId="0" borderId="22" xfId="211" applyNumberFormat="1" applyFont="1" applyFill="1" applyBorder="1" applyAlignment="1">
      <alignment/>
    </xf>
    <xf numFmtId="194" fontId="24" fillId="0" borderId="21" xfId="214" applyFont="1" applyFill="1" applyBorder="1" applyAlignment="1">
      <alignment/>
    </xf>
    <xf numFmtId="194" fontId="24" fillId="0" borderId="27" xfId="214" applyFont="1" applyFill="1" applyBorder="1" applyAlignment="1">
      <alignment/>
    </xf>
    <xf numFmtId="4" fontId="26" fillId="0" borderId="32" xfId="0" applyNumberFormat="1" applyFont="1" applyFill="1" applyBorder="1" applyAlignment="1">
      <alignment/>
    </xf>
    <xf numFmtId="4" fontId="28" fillId="0" borderId="19" xfId="0" applyNumberFormat="1" applyFont="1" applyFill="1" applyBorder="1" applyAlignment="1">
      <alignment/>
    </xf>
    <xf numFmtId="0" fontId="24" fillId="0" borderId="31" xfId="230" applyFont="1" applyFill="1" applyBorder="1">
      <alignment/>
      <protection/>
    </xf>
    <xf numFmtId="194" fontId="28" fillId="0" borderId="31" xfId="203" applyFont="1" applyFill="1" applyBorder="1" applyAlignment="1">
      <alignment/>
    </xf>
    <xf numFmtId="219" fontId="24" fillId="0" borderId="31" xfId="203" applyNumberFormat="1" applyFont="1" applyFill="1" applyBorder="1" applyAlignment="1">
      <alignment/>
    </xf>
    <xf numFmtId="4" fontId="28" fillId="0" borderId="21" xfId="0" applyNumberFormat="1" applyFont="1" applyFill="1" applyBorder="1" applyAlignment="1">
      <alignment horizontal="right" wrapText="1"/>
    </xf>
    <xf numFmtId="4" fontId="28" fillId="0" borderId="27" xfId="0" applyNumberFormat="1" applyFont="1" applyFill="1" applyBorder="1" applyAlignment="1">
      <alignment horizontal="right" wrapText="1"/>
    </xf>
    <xf numFmtId="4" fontId="28" fillId="0" borderId="27" xfId="0" applyNumberFormat="1" applyFont="1" applyFill="1" applyBorder="1" applyAlignment="1">
      <alignment/>
    </xf>
    <xf numFmtId="0" fontId="28" fillId="0" borderId="0" xfId="232" applyFont="1" applyFill="1" applyBorder="1">
      <alignment/>
      <protection/>
    </xf>
    <xf numFmtId="194" fontId="29" fillId="0" borderId="0" xfId="203" applyFont="1" applyFill="1" applyBorder="1" applyAlignment="1">
      <alignment horizontal="left"/>
    </xf>
    <xf numFmtId="0" fontId="29" fillId="0" borderId="0" xfId="232" applyFont="1" applyFill="1" applyBorder="1">
      <alignment/>
      <protection/>
    </xf>
    <xf numFmtId="194" fontId="29" fillId="0" borderId="0" xfId="203" applyFont="1" applyFill="1" applyBorder="1" applyAlignment="1">
      <alignment/>
    </xf>
    <xf numFmtId="194" fontId="28" fillId="0" borderId="20" xfId="203" applyFont="1" applyFill="1" applyBorder="1" applyAlignment="1">
      <alignment horizontal="right" wrapText="1"/>
    </xf>
    <xf numFmtId="194" fontId="29" fillId="0" borderId="22" xfId="203" applyFont="1" applyFill="1" applyBorder="1" applyAlignment="1">
      <alignment horizontal="right"/>
    </xf>
    <xf numFmtId="194" fontId="35" fillId="0" borderId="27" xfId="203" applyFont="1" applyFill="1" applyBorder="1" applyAlignment="1">
      <alignment/>
    </xf>
    <xf numFmtId="194" fontId="32" fillId="0" borderId="27" xfId="203" applyFont="1" applyFill="1" applyBorder="1" applyAlignment="1">
      <alignment/>
    </xf>
    <xf numFmtId="194" fontId="32" fillId="0" borderId="27" xfId="203" applyFont="1" applyBorder="1" applyAlignment="1">
      <alignment/>
    </xf>
    <xf numFmtId="0" fontId="28" fillId="0" borderId="20" xfId="0" applyFont="1" applyFill="1" applyBorder="1" applyAlignment="1">
      <alignment horizontal="left"/>
    </xf>
    <xf numFmtId="4" fontId="28" fillId="0" borderId="20" xfId="0" applyNumberFormat="1" applyFont="1" applyFill="1" applyBorder="1" applyAlignment="1">
      <alignment horizontal="right" wrapText="1"/>
    </xf>
    <xf numFmtId="4" fontId="28" fillId="0" borderId="20" xfId="0" applyNumberFormat="1" applyFont="1" applyBorder="1" applyAlignment="1">
      <alignment/>
    </xf>
    <xf numFmtId="194" fontId="24" fillId="0" borderId="20" xfId="214" applyFont="1" applyFill="1" applyBorder="1" applyAlignment="1">
      <alignment/>
    </xf>
    <xf numFmtId="0" fontId="24" fillId="0" borderId="20" xfId="228" applyFont="1" applyFill="1" applyBorder="1">
      <alignment/>
      <protection/>
    </xf>
    <xf numFmtId="219" fontId="24" fillId="0" borderId="20" xfId="203" applyNumberFormat="1" applyFont="1" applyFill="1" applyBorder="1" applyAlignment="1">
      <alignment horizontal="center" vertical="center"/>
    </xf>
    <xf numFmtId="4" fontId="28" fillId="0" borderId="22" xfId="0" applyNumberFormat="1" applyFont="1" applyFill="1" applyBorder="1" applyAlignment="1">
      <alignment horizontal="right" wrapText="1"/>
    </xf>
    <xf numFmtId="4" fontId="28" fillId="0" borderId="22" xfId="0" applyNumberFormat="1" applyFont="1" applyBorder="1" applyAlignment="1">
      <alignment/>
    </xf>
    <xf numFmtId="194" fontId="24" fillId="0" borderId="22" xfId="214" applyFont="1" applyFill="1" applyBorder="1" applyAlignment="1">
      <alignment/>
    </xf>
    <xf numFmtId="0" fontId="24" fillId="0" borderId="22" xfId="228" applyFont="1" applyFill="1" applyBorder="1">
      <alignment/>
      <protection/>
    </xf>
    <xf numFmtId="4" fontId="28" fillId="0" borderId="26" xfId="0" applyNumberFormat="1" applyFont="1" applyFill="1" applyBorder="1" applyAlignment="1">
      <alignment horizontal="right" wrapText="1"/>
    </xf>
    <xf numFmtId="4" fontId="28" fillId="0" borderId="26" xfId="0" applyNumberFormat="1" applyFont="1" applyBorder="1" applyAlignment="1">
      <alignment/>
    </xf>
    <xf numFmtId="194" fontId="24" fillId="0" borderId="26" xfId="214" applyFont="1" applyFill="1" applyBorder="1" applyAlignment="1">
      <alignment/>
    </xf>
    <xf numFmtId="0" fontId="28" fillId="0" borderId="27" xfId="0" applyFont="1" applyFill="1" applyBorder="1" applyAlignment="1">
      <alignment horizontal="left"/>
    </xf>
    <xf numFmtId="194" fontId="24" fillId="0" borderId="20" xfId="203" applyFont="1" applyFill="1" applyBorder="1" applyAlignment="1">
      <alignment/>
    </xf>
    <xf numFmtId="194" fontId="24" fillId="0" borderId="19" xfId="203" applyFont="1" applyFill="1" applyBorder="1" applyAlignment="1">
      <alignment/>
    </xf>
    <xf numFmtId="194" fontId="29" fillId="0" borderId="23" xfId="203" applyFont="1" applyFill="1" applyBorder="1" applyAlignment="1">
      <alignment/>
    </xf>
    <xf numFmtId="194" fontId="24" fillId="0" borderId="23" xfId="203" applyFont="1" applyFill="1" applyBorder="1" applyAlignment="1">
      <alignment/>
    </xf>
    <xf numFmtId="0" fontId="24" fillId="0" borderId="0" xfId="236" applyFont="1" applyFill="1" applyBorder="1" applyAlignment="1">
      <alignment horizontal="center"/>
      <protection/>
    </xf>
    <xf numFmtId="0" fontId="28" fillId="0" borderId="0" xfId="236" applyFont="1" applyAlignment="1">
      <alignment horizontal="center"/>
      <protection/>
    </xf>
    <xf numFmtId="0" fontId="24" fillId="0" borderId="0" xfId="236" applyFont="1" applyFill="1" applyAlignment="1">
      <alignment/>
      <protection/>
    </xf>
    <xf numFmtId="43" fontId="24" fillId="0" borderId="0" xfId="203" applyNumberFormat="1" applyFont="1" applyFill="1" applyAlignment="1">
      <alignment/>
    </xf>
    <xf numFmtId="0" fontId="24" fillId="0" borderId="0" xfId="0" applyFont="1" applyFill="1" applyBorder="1" applyAlignment="1">
      <alignment/>
    </xf>
    <xf numFmtId="194" fontId="24" fillId="0" borderId="0" xfId="203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6" fillId="0" borderId="24" xfId="228" applyFont="1" applyFill="1" applyBorder="1" applyAlignment="1">
      <alignment horizontal="center"/>
      <protection/>
    </xf>
    <xf numFmtId="0" fontId="26" fillId="0" borderId="29" xfId="228" applyFont="1" applyFill="1" applyBorder="1" applyAlignment="1">
      <alignment horizontal="center"/>
      <protection/>
    </xf>
    <xf numFmtId="0" fontId="34" fillId="0" borderId="19" xfId="232" applyFont="1" applyFill="1" applyBorder="1" applyAlignment="1">
      <alignment horizontal="center"/>
      <protection/>
    </xf>
    <xf numFmtId="0" fontId="26" fillId="0" borderId="0" xfId="236" applyFont="1" applyFill="1" applyAlignment="1">
      <alignment horizontal="center"/>
      <protection/>
    </xf>
    <xf numFmtId="0" fontId="26" fillId="0" borderId="19" xfId="236" applyFont="1" applyFill="1" applyBorder="1" applyAlignment="1">
      <alignment horizontal="center" vertical="center"/>
      <protection/>
    </xf>
    <xf numFmtId="0" fontId="26" fillId="0" borderId="24" xfId="236" applyFont="1" applyFill="1" applyBorder="1" applyAlignment="1">
      <alignment horizontal="left" vertical="center"/>
      <protection/>
    </xf>
    <xf numFmtId="0" fontId="30" fillId="0" borderId="0" xfId="236" applyFont="1" applyFill="1" applyBorder="1" applyAlignment="1">
      <alignment vertical="center"/>
      <protection/>
    </xf>
    <xf numFmtId="0" fontId="26" fillId="0" borderId="0" xfId="236" applyFont="1" applyFill="1" applyBorder="1" applyAlignment="1">
      <alignment vertical="center"/>
      <protection/>
    </xf>
    <xf numFmtId="0" fontId="26" fillId="0" borderId="0" xfId="236" applyFont="1" applyFill="1" applyBorder="1" applyAlignment="1">
      <alignment horizontal="left" vertical="center"/>
      <protection/>
    </xf>
    <xf numFmtId="0" fontId="27" fillId="0" borderId="0" xfId="236" applyFont="1" applyFill="1" applyBorder="1" applyAlignment="1">
      <alignment horizontal="center" vertical="center"/>
      <protection/>
    </xf>
    <xf numFmtId="0" fontId="30" fillId="0" borderId="0" xfId="236" applyFont="1" applyFill="1" applyBorder="1" applyAlignment="1">
      <alignment horizontal="left" vertical="center"/>
      <protection/>
    </xf>
    <xf numFmtId="0" fontId="27" fillId="0" borderId="0" xfId="236" applyFont="1" applyFill="1" applyAlignment="1">
      <alignment horizontal="center" vertical="center"/>
      <protection/>
    </xf>
    <xf numFmtId="0" fontId="27" fillId="0" borderId="0" xfId="236" applyFont="1" applyFill="1" applyBorder="1" applyAlignment="1">
      <alignment horizontal="left" vertical="center"/>
      <protection/>
    </xf>
    <xf numFmtId="0" fontId="30" fillId="0" borderId="0" xfId="235" applyFont="1" applyFill="1" applyBorder="1" applyAlignment="1">
      <alignment horizontal="left" vertical="center"/>
      <protection/>
    </xf>
    <xf numFmtId="0" fontId="26" fillId="0" borderId="19" xfId="235" applyFont="1" applyFill="1" applyBorder="1" applyAlignment="1">
      <alignment horizontal="center" vertical="center" wrapText="1"/>
      <protection/>
    </xf>
    <xf numFmtId="0" fontId="29" fillId="0" borderId="28" xfId="232" applyFont="1" applyFill="1" applyBorder="1" applyAlignment="1">
      <alignment horizontal="center"/>
      <protection/>
    </xf>
    <xf numFmtId="0" fontId="29" fillId="0" borderId="34" xfId="232" applyFont="1" applyFill="1" applyBorder="1" applyAlignment="1">
      <alignment horizontal="center"/>
      <protection/>
    </xf>
    <xf numFmtId="0" fontId="29" fillId="0" borderId="35" xfId="232" applyFont="1" applyFill="1" applyBorder="1" applyAlignment="1">
      <alignment horizontal="center"/>
      <protection/>
    </xf>
    <xf numFmtId="0" fontId="26" fillId="0" borderId="19" xfId="0" applyFont="1" applyFill="1" applyBorder="1" applyAlignment="1">
      <alignment horizontal="center"/>
    </xf>
    <xf numFmtId="0" fontId="26" fillId="0" borderId="29" xfId="235" applyFont="1" applyFill="1" applyBorder="1" applyAlignment="1">
      <alignment horizontal="center" vertical="center" wrapText="1"/>
      <protection/>
    </xf>
    <xf numFmtId="0" fontId="26" fillId="0" borderId="31" xfId="235" applyFont="1" applyFill="1" applyBorder="1" applyAlignment="1">
      <alignment horizontal="center" vertical="center" wrapText="1"/>
      <protection/>
    </xf>
    <xf numFmtId="0" fontId="26" fillId="0" borderId="30" xfId="235" applyFont="1" applyFill="1" applyBorder="1" applyAlignment="1">
      <alignment horizontal="center" vertical="center" wrapText="1"/>
      <protection/>
    </xf>
    <xf numFmtId="43" fontId="26" fillId="0" borderId="29" xfId="203" applyNumberFormat="1" applyFont="1" applyFill="1" applyBorder="1" applyAlignment="1">
      <alignment horizontal="center" vertical="center" wrapText="1"/>
    </xf>
    <xf numFmtId="43" fontId="26" fillId="0" borderId="31" xfId="203" applyNumberFormat="1" applyFont="1" applyFill="1" applyBorder="1" applyAlignment="1">
      <alignment horizontal="center" vertical="center" wrapText="1"/>
    </xf>
    <xf numFmtId="43" fontId="26" fillId="0" borderId="30" xfId="203" applyNumberFormat="1" applyFont="1" applyFill="1" applyBorder="1" applyAlignment="1">
      <alignment horizontal="center" vertical="center" wrapText="1"/>
    </xf>
    <xf numFmtId="0" fontId="26" fillId="0" borderId="0" xfId="235" applyFont="1" applyFill="1" applyAlignment="1">
      <alignment horizontal="center"/>
      <protection/>
    </xf>
    <xf numFmtId="0" fontId="26" fillId="0" borderId="19" xfId="235" applyFont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center"/>
    </xf>
    <xf numFmtId="0" fontId="31" fillId="0" borderId="0" xfId="235" applyFont="1" applyFill="1" applyAlignment="1">
      <alignment horizontal="center"/>
      <protection/>
    </xf>
    <xf numFmtId="0" fontId="31" fillId="0" borderId="19" xfId="235" applyFont="1" applyBorder="1" applyAlignment="1">
      <alignment horizontal="center" vertical="top" wrapText="1"/>
      <protection/>
    </xf>
    <xf numFmtId="0" fontId="34" fillId="0" borderId="19" xfId="235" applyFont="1" applyBorder="1" applyAlignment="1">
      <alignment horizontal="center" wrapText="1"/>
      <protection/>
    </xf>
    <xf numFmtId="0" fontId="26" fillId="0" borderId="0" xfId="234" applyFont="1" applyFill="1" applyBorder="1" applyAlignment="1">
      <alignment horizontal="center"/>
      <protection/>
    </xf>
  </cellXfs>
  <cellStyles count="241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20% - ส่วนที่ถูกเน้น1" xfId="39"/>
    <cellStyle name="20% - ส่วนที่ถูกเน้น2" xfId="40"/>
    <cellStyle name="20% - ส่วนที่ถูกเน้น3" xfId="41"/>
    <cellStyle name="20% - ส่วนที่ถูกเน้น4" xfId="42"/>
    <cellStyle name="20% - ส่วนที่ถูกเน้น5" xfId="43"/>
    <cellStyle name="20% - ส่วนที่ถูกเน้น6" xfId="44"/>
    <cellStyle name="40% - Accent1" xfId="45"/>
    <cellStyle name="40% - Accent1 2" xfId="46"/>
    <cellStyle name="40% - Accent1 3" xfId="47"/>
    <cellStyle name="40% - Accent1 4" xfId="48"/>
    <cellStyle name="40% - Accent2" xfId="49"/>
    <cellStyle name="40% - Accent2 2" xfId="50"/>
    <cellStyle name="40% - Accent2 3" xfId="51"/>
    <cellStyle name="40% - Accent2 4" xfId="52"/>
    <cellStyle name="40% - Accent3" xfId="53"/>
    <cellStyle name="40% - Accent3 2" xfId="54"/>
    <cellStyle name="40% - Accent3 3" xfId="55"/>
    <cellStyle name="40% - Accent3 4" xfId="56"/>
    <cellStyle name="40% - Accent4" xfId="57"/>
    <cellStyle name="40% - Accent4 2" xfId="58"/>
    <cellStyle name="40% - Accent4 3" xfId="59"/>
    <cellStyle name="40% - Accent4 4" xfId="60"/>
    <cellStyle name="40% - Accent5" xfId="61"/>
    <cellStyle name="40% - Accent5 2" xfId="62"/>
    <cellStyle name="40% - Accent5 3" xfId="63"/>
    <cellStyle name="40% - Accent5 4" xfId="64"/>
    <cellStyle name="40% - Accent6" xfId="65"/>
    <cellStyle name="40% - Accent6 2" xfId="66"/>
    <cellStyle name="40% - Accent6 3" xfId="67"/>
    <cellStyle name="40% - Accent6 4" xfId="68"/>
    <cellStyle name="40% - ส่วนที่ถูกเน้น1" xfId="69"/>
    <cellStyle name="40% - ส่วนที่ถูกเน้น2" xfId="70"/>
    <cellStyle name="40% - ส่วนที่ถูกเน้น3" xfId="71"/>
    <cellStyle name="40% - ส่วนที่ถูกเน้น4" xfId="72"/>
    <cellStyle name="40% - ส่วนที่ถูกเน้น5" xfId="73"/>
    <cellStyle name="40% - ส่วนที่ถูกเน้น6" xfId="74"/>
    <cellStyle name="60% - Accent1" xfId="75"/>
    <cellStyle name="60% - Accent1 2" xfId="76"/>
    <cellStyle name="60% - Accent1 3" xfId="77"/>
    <cellStyle name="60% - Accent1 4" xfId="78"/>
    <cellStyle name="60% - Accent2" xfId="79"/>
    <cellStyle name="60% - Accent2 2" xfId="80"/>
    <cellStyle name="60% - Accent2 3" xfId="81"/>
    <cellStyle name="60% - Accent2 4" xfId="82"/>
    <cellStyle name="60% - Accent3" xfId="83"/>
    <cellStyle name="60% - Accent3 2" xfId="84"/>
    <cellStyle name="60% - Accent3 3" xfId="85"/>
    <cellStyle name="60% - Accent3 4" xfId="86"/>
    <cellStyle name="60% - Accent4" xfId="87"/>
    <cellStyle name="60% - Accent4 2" xfId="88"/>
    <cellStyle name="60% - Accent4 3" xfId="89"/>
    <cellStyle name="60% - Accent4 4" xfId="90"/>
    <cellStyle name="60% - Accent5" xfId="91"/>
    <cellStyle name="60% - Accent5 2" xfId="92"/>
    <cellStyle name="60% - Accent5 3" xfId="93"/>
    <cellStyle name="60% - Accent5 4" xfId="94"/>
    <cellStyle name="60% - Accent6" xfId="95"/>
    <cellStyle name="60% - Accent6 2" xfId="96"/>
    <cellStyle name="60% - Accent6 3" xfId="97"/>
    <cellStyle name="60% - Accent6 4" xfId="98"/>
    <cellStyle name="60% - ส่วนที่ถูกเน้น1" xfId="99"/>
    <cellStyle name="60% - ส่วนที่ถูกเน้น2" xfId="100"/>
    <cellStyle name="60% - ส่วนที่ถูกเน้น3" xfId="101"/>
    <cellStyle name="60% - ส่วนที่ถูกเน้น4" xfId="102"/>
    <cellStyle name="60% - ส่วนที่ถูกเน้น5" xfId="103"/>
    <cellStyle name="60% - ส่วนที่ถูกเน้น6" xfId="104"/>
    <cellStyle name="Accent1" xfId="105"/>
    <cellStyle name="Accent1 2" xfId="106"/>
    <cellStyle name="Accent1 3" xfId="107"/>
    <cellStyle name="Accent1 4" xfId="108"/>
    <cellStyle name="Accent2" xfId="109"/>
    <cellStyle name="Accent2 2" xfId="110"/>
    <cellStyle name="Accent2 3" xfId="111"/>
    <cellStyle name="Accent2 4" xfId="112"/>
    <cellStyle name="Accent3" xfId="113"/>
    <cellStyle name="Accent3 2" xfId="114"/>
    <cellStyle name="Accent3 3" xfId="115"/>
    <cellStyle name="Accent3 4" xfId="116"/>
    <cellStyle name="Accent4" xfId="117"/>
    <cellStyle name="Accent4 2" xfId="118"/>
    <cellStyle name="Accent4 3" xfId="119"/>
    <cellStyle name="Accent4 4" xfId="120"/>
    <cellStyle name="Accent5" xfId="121"/>
    <cellStyle name="Accent5 2" xfId="122"/>
    <cellStyle name="Accent5 3" xfId="123"/>
    <cellStyle name="Accent5 4" xfId="124"/>
    <cellStyle name="Accent6" xfId="125"/>
    <cellStyle name="Accent6 2" xfId="126"/>
    <cellStyle name="Accent6 3" xfId="127"/>
    <cellStyle name="Accent6 4" xfId="128"/>
    <cellStyle name="Bad" xfId="129"/>
    <cellStyle name="Bad 2" xfId="130"/>
    <cellStyle name="Bad 3" xfId="131"/>
    <cellStyle name="Bad 4" xfId="132"/>
    <cellStyle name="Calculation" xfId="133"/>
    <cellStyle name="Calculation 2" xfId="134"/>
    <cellStyle name="Calculation 3" xfId="135"/>
    <cellStyle name="Calculation 4" xfId="136"/>
    <cellStyle name="Check Cell" xfId="137"/>
    <cellStyle name="Check Cell 2" xfId="138"/>
    <cellStyle name="Check Cell 3" xfId="139"/>
    <cellStyle name="Check Cell 4" xfId="140"/>
    <cellStyle name="Explanatory Text" xfId="141"/>
    <cellStyle name="Explanatory Text 2" xfId="142"/>
    <cellStyle name="Explanatory Text 3" xfId="143"/>
    <cellStyle name="Explanatory Text 4" xfId="144"/>
    <cellStyle name="Good" xfId="145"/>
    <cellStyle name="Good 2" xfId="146"/>
    <cellStyle name="Good 3" xfId="147"/>
    <cellStyle name="Good 4" xfId="148"/>
    <cellStyle name="Heading 1" xfId="149"/>
    <cellStyle name="Heading 1 2" xfId="150"/>
    <cellStyle name="Heading 1 3" xfId="151"/>
    <cellStyle name="Heading 1 4" xfId="152"/>
    <cellStyle name="Heading 2" xfId="153"/>
    <cellStyle name="Heading 2 2" xfId="154"/>
    <cellStyle name="Heading 2 3" xfId="155"/>
    <cellStyle name="Heading 2 4" xfId="156"/>
    <cellStyle name="Heading 3" xfId="157"/>
    <cellStyle name="Heading 3 2" xfId="158"/>
    <cellStyle name="Heading 3 3" xfId="159"/>
    <cellStyle name="Heading 3 4" xfId="160"/>
    <cellStyle name="Heading 4" xfId="161"/>
    <cellStyle name="Heading 4 2" xfId="162"/>
    <cellStyle name="Heading 4 3" xfId="163"/>
    <cellStyle name="Heading 4 4" xfId="164"/>
    <cellStyle name="Input" xfId="165"/>
    <cellStyle name="Input 2" xfId="166"/>
    <cellStyle name="Input 3" xfId="167"/>
    <cellStyle name="Input 4" xfId="168"/>
    <cellStyle name="Linked Cell" xfId="169"/>
    <cellStyle name="Linked Cell 2" xfId="170"/>
    <cellStyle name="Linked Cell 3" xfId="171"/>
    <cellStyle name="Linked Cell 4" xfId="172"/>
    <cellStyle name="Neutral" xfId="173"/>
    <cellStyle name="Neutral 2" xfId="174"/>
    <cellStyle name="Neutral 3" xfId="175"/>
    <cellStyle name="Neutral 4" xfId="176"/>
    <cellStyle name="Normal 2" xfId="177"/>
    <cellStyle name="Normal 4" xfId="178"/>
    <cellStyle name="Normal_Sheet1" xfId="179"/>
    <cellStyle name="Note" xfId="180"/>
    <cellStyle name="Note 2" xfId="181"/>
    <cellStyle name="Note 3" xfId="182"/>
    <cellStyle name="Note 4" xfId="183"/>
    <cellStyle name="Output" xfId="184"/>
    <cellStyle name="Output 2" xfId="185"/>
    <cellStyle name="Output 3" xfId="186"/>
    <cellStyle name="Output 4" xfId="187"/>
    <cellStyle name="Title" xfId="188"/>
    <cellStyle name="Title 2" xfId="189"/>
    <cellStyle name="Title 3" xfId="190"/>
    <cellStyle name="Title 4" xfId="191"/>
    <cellStyle name="Total" xfId="192"/>
    <cellStyle name="Total 2" xfId="193"/>
    <cellStyle name="Total 3" xfId="194"/>
    <cellStyle name="Total 4" xfId="195"/>
    <cellStyle name="Warning Text" xfId="196"/>
    <cellStyle name="Warning Text 2" xfId="197"/>
    <cellStyle name="Warning Text 3" xfId="198"/>
    <cellStyle name="Warning Text 4" xfId="199"/>
    <cellStyle name="การคำนวณ" xfId="200"/>
    <cellStyle name="ข้อความเตือน" xfId="201"/>
    <cellStyle name="ข้อความอธิบาย" xfId="202"/>
    <cellStyle name="Comma" xfId="203"/>
    <cellStyle name="Comma [0]" xfId="204"/>
    <cellStyle name="เครื่องหมายจุลภาค 2" xfId="205"/>
    <cellStyle name="เครื่องหมายจุลภาค 2 2" xfId="206"/>
    <cellStyle name="เครื่องหมายจุลภาค 3" xfId="207"/>
    <cellStyle name="เครื่องหมายจุลภาค 3 2" xfId="208"/>
    <cellStyle name="เครื่องหมายจุลภาค 3 2 2" xfId="209"/>
    <cellStyle name="เครื่องหมายจุลภาค 4" xfId="210"/>
    <cellStyle name="เครื่องหมายจุลภาค 4 2" xfId="211"/>
    <cellStyle name="เครื่องหมายจุลภาค 5" xfId="212"/>
    <cellStyle name="เครื่องหมายจุลภาค 6" xfId="213"/>
    <cellStyle name="เครื่องหมายจุลภาค 7" xfId="214"/>
    <cellStyle name="เครื่องหมายจุลภาค_6 ตารางคำนวณต้นทุนปี 51 (แก้ไขศูนย์ต้นทุนแล้ว)" xfId="215"/>
    <cellStyle name="เครื่องหมายจุลภาค_ข้อมูลดิบต้นทุน(ใช้)" xfId="216"/>
    <cellStyle name="Currency" xfId="217"/>
    <cellStyle name="Currency [0]" xfId="218"/>
    <cellStyle name="ชื่อเรื่อง" xfId="219"/>
    <cellStyle name="เซลล์ตรวจสอบ" xfId="220"/>
    <cellStyle name="เซลล์ที่มีการเชื่อมโยง" xfId="221"/>
    <cellStyle name="ดี" xfId="222"/>
    <cellStyle name="ปกติ 2" xfId="223"/>
    <cellStyle name="ปกติ 2 2" xfId="224"/>
    <cellStyle name="ปกติ 2 3" xfId="225"/>
    <cellStyle name="ปกติ 3" xfId="226"/>
    <cellStyle name="ปกติ 3 2" xfId="227"/>
    <cellStyle name="ปกติ 3 2 2" xfId="228"/>
    <cellStyle name="ปกติ 3 3" xfId="229"/>
    <cellStyle name="ปกติ 3 4" xfId="230"/>
    <cellStyle name="ปกติ 3 4 2" xfId="231"/>
    <cellStyle name="ปกติ 4" xfId="232"/>
    <cellStyle name="ปกติ 5" xfId="233"/>
    <cellStyle name="ปกติ_ตาราง 7-10" xfId="234"/>
    <cellStyle name="ปกติ_ตารางที่11-12" xfId="235"/>
    <cellStyle name="ปกติ_รายงานตาราง 7-10" xfId="236"/>
    <cellStyle name="ปกติ_หน่วยนับปี 52 2" xfId="237"/>
    <cellStyle name="ป้อนค่า" xfId="238"/>
    <cellStyle name="ปานกลาง" xfId="239"/>
    <cellStyle name="Percent" xfId="240"/>
    <cellStyle name="ผลรวม" xfId="241"/>
    <cellStyle name="แย่" xfId="242"/>
    <cellStyle name="ส่วนที่ถูกเน้น1" xfId="243"/>
    <cellStyle name="ส่วนที่ถูกเน้น2" xfId="244"/>
    <cellStyle name="ส่วนที่ถูกเน้น3" xfId="245"/>
    <cellStyle name="ส่วนที่ถูกเน้น4" xfId="246"/>
    <cellStyle name="ส่วนที่ถูกเน้น5" xfId="247"/>
    <cellStyle name="ส่วนที่ถูกเน้น6" xfId="248"/>
    <cellStyle name="แสดงผล" xfId="249"/>
    <cellStyle name="หมายเหตุ" xfId="250"/>
    <cellStyle name="หัวเรื่อง 1" xfId="251"/>
    <cellStyle name="หัวเรื่อง 2" xfId="252"/>
    <cellStyle name="หัวเรื่อง 3" xfId="253"/>
    <cellStyle name="หัวเรื่อง 4" xfId="2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ing%20CGD\&#3605;&#3657;&#3609;&#3607;&#3640;&#3609;%2055\&#3585;.&#3585;&#3634;&#3619;&#3588;&#3621;&#3633;&#3591;\&#3585;&#3619;&#3617;&#3626;&#3619;&#3619;&#3614;&#3626;&#3634;&#3617;&#3636;&#3605;\&#3605;&#3657;&#3609;&#3593;&#3610;&#3633;&#3610;\&#3586;&#3657;&#3629;&#3617;&#3641;&#3621;&#3651;&#3609;&#3585;&#3634;&#3619;&#3588;&#3635;&#3609;&#3623;&#3603;&#3605;&#3657;&#3609;&#3607;&#3640;&#3609;&#3611;&#3637;%205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sting%20CGD\&#3605;&#3657;&#3609;&#3607;&#3640;&#3609;%2055\&#3585;.&#3585;&#3634;&#3619;&#3588;&#3621;&#3633;&#3591;\&#3585;&#3619;&#3617;&#3626;&#3619;&#3619;&#3614;&#3626;&#3634;&#3617;&#3636;&#3605;\&#3605;&#3657;&#3609;&#3593;&#3610;&#3633;&#3610;\&#3586;&#3657;&#3629;&#3617;&#3641;&#3621;&#3604;&#3636;&#3610;&#3588;&#3635;&#3609;&#3623;&#3603;&#3611;&#3637;5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ubdrive&#3649;&#3604;&#3591;\&#3619;&#3623;&#3617;&#3626;&#3656;&#3591;&#3610;&#3585;\&#3586;&#3657;&#3629;&#3617;&#3641;&#3621;&#3604;&#3636;&#3610;&#3611;&#3637;%205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585;&#3634;&#3619;&#3611;&#3633;&#3609;&#3626;&#3656;&#3623;&#3609;GL&#3649;&#3621;&#3632;&#3586;&#3657;&#3629;&#3617;&#3641;&#3621;&#3611;&#3619;&#3636;&#3617;&#3634;&#3603;&#3591;&#3634;&#3609;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คชจ.14"/>
      <sheetName val="คชจ.98"/>
      <sheetName val="ศูนย์ย่อย"/>
      <sheetName val="กิจย่อยผลิตย่อย"/>
      <sheetName val="ผลผลิตย่อย"/>
      <sheetName val="แบบ 4.6"/>
      <sheetName val="อัตรากำลังปี 54(แยก)"/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ขอความร่วมมือ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อัตราใช้คำนวณ"/>
      <sheetName val="ศูนย์ย่อย55"/>
      <sheetName val="คชจ.14"/>
      <sheetName val="คชจ.98"/>
      <sheetName val="ศูนย์ย่อย"/>
      <sheetName val="กิจย่อยผลิตย่อย"/>
      <sheetName val="ผลผลิตย่อย"/>
      <sheetName val="แบบ 4.6"/>
      <sheetName val="กิจกรรมย่อย"/>
      <sheetName val="อัตรากำลังปี 55(แยก)"/>
      <sheetName val="ปรับศ.ต้นทุน"/>
      <sheetName val="แยกประเภทค่าใช้จ่า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คชจ.14"/>
      <sheetName val="คชจ.98"/>
      <sheetName val="ศูนย์ย่อย"/>
      <sheetName val="กิจย่อยผลิตย่อย"/>
      <sheetName val="ผลผลิตย่อย"/>
      <sheetName val="แบบ 4.6"/>
      <sheetName val="อัตรากำลังปี 54(แยก)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อัตราใช้คำนวณ"/>
      <sheetName val="ขอข้อมูลปี56"/>
      <sheetName val="ทำปันส่วน"/>
      <sheetName val="5106010102"/>
      <sheetName val="5101010118"/>
      <sheetName val="5101010101"/>
      <sheetName val="5101010113"/>
      <sheetName val="5101020103"/>
      <sheetName val="5101020104"/>
      <sheetName val="5101020105"/>
      <sheetName val="5212010199"/>
      <sheetName val="5101020108"/>
      <sheetName val="5104010110"/>
      <sheetName val="5104020101"/>
      <sheetName val="5104020105"/>
      <sheetName val="5104020106"/>
      <sheetName val="5105010127"/>
      <sheetName val="5101030205"/>
      <sheetName val="5101030206"/>
      <sheetName val="5101030207"/>
      <sheetName val="5101030208"/>
      <sheetName val="5104010104"/>
      <sheetName val="95104020101"/>
      <sheetName val="5104020103"/>
      <sheetName val="95104020105"/>
      <sheetName val="95104020106"/>
      <sheetName val="ศูนย์ย่อย"/>
      <sheetName val="กิจย่อยผลิตย่อย"/>
      <sheetName val="ผลผลิตย่อย"/>
      <sheetName val="อัตรากำลังปี 56(แยก)"/>
      <sheetName val="ศูนย์ต้นทุน"/>
      <sheetName val="กิจกรรมย่อยปี 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2"/>
  <sheetViews>
    <sheetView zoomScale="75" zoomScaleNormal="75" zoomScalePageLayoutView="0" workbookViewId="0" topLeftCell="A1">
      <pane ySplit="3" topLeftCell="A235" activePane="bottomLeft" state="frozen"/>
      <selection pane="topLeft" activeCell="C1" sqref="C1"/>
      <selection pane="bottomLeft" activeCell="C233" sqref="C233:C251"/>
    </sheetView>
  </sheetViews>
  <sheetFormatPr defaultColWidth="9.140625" defaultRowHeight="12.75"/>
  <cols>
    <col min="1" max="1" width="12.8515625" style="223" bestFit="1" customWidth="1"/>
    <col min="2" max="2" width="33.140625" style="223" customWidth="1"/>
    <col min="3" max="3" width="55.00390625" style="224" customWidth="1"/>
    <col min="4" max="4" width="21.140625" style="224" bestFit="1" customWidth="1"/>
    <col min="5" max="5" width="35.28125" style="224" customWidth="1"/>
    <col min="6" max="6" width="21.8515625" style="224" bestFit="1" customWidth="1"/>
    <col min="7" max="7" width="21.140625" style="248" bestFit="1" customWidth="1"/>
    <col min="8" max="9" width="21.140625" style="248" hidden="1" customWidth="1"/>
    <col min="10" max="10" width="16.8515625" style="224" hidden="1" customWidth="1"/>
    <col min="11" max="16384" width="9.140625" style="224" customWidth="1"/>
  </cols>
  <sheetData>
    <row r="1" spans="7:9" ht="24">
      <c r="G1" s="225" t="s">
        <v>330</v>
      </c>
      <c r="H1" s="225" t="s">
        <v>330</v>
      </c>
      <c r="I1" s="225" t="s">
        <v>330</v>
      </c>
    </row>
    <row r="2" spans="1:7" s="226" customFormat="1" ht="24">
      <c r="A2" s="343" t="s">
        <v>155</v>
      </c>
      <c r="B2" s="343"/>
      <c r="C2" s="343"/>
      <c r="D2" s="343"/>
      <c r="E2" s="343"/>
      <c r="F2" s="343"/>
      <c r="G2" s="343"/>
    </row>
    <row r="3" spans="1:9" s="226" customFormat="1" ht="24">
      <c r="A3" s="227" t="s">
        <v>331</v>
      </c>
      <c r="B3" s="227" t="s">
        <v>28</v>
      </c>
      <c r="C3" s="227" t="s">
        <v>6</v>
      </c>
      <c r="D3" s="227" t="s">
        <v>332</v>
      </c>
      <c r="E3" s="227" t="s">
        <v>94</v>
      </c>
      <c r="F3" s="227" t="s">
        <v>15</v>
      </c>
      <c r="G3" s="228" t="s">
        <v>333</v>
      </c>
      <c r="H3" s="228" t="s">
        <v>333</v>
      </c>
      <c r="I3" s="228" t="s">
        <v>333</v>
      </c>
    </row>
    <row r="4" spans="1:9" ht="24">
      <c r="A4" s="229" t="s">
        <v>334</v>
      </c>
      <c r="B4" s="230" t="s">
        <v>307</v>
      </c>
      <c r="C4" s="231" t="s">
        <v>159</v>
      </c>
      <c r="D4" s="232">
        <v>100</v>
      </c>
      <c r="E4" s="230" t="s">
        <v>335</v>
      </c>
      <c r="F4" s="230" t="s">
        <v>54</v>
      </c>
      <c r="G4" s="233">
        <f>449583+476739</f>
        <v>926322</v>
      </c>
      <c r="H4" s="198"/>
      <c r="I4" s="198"/>
    </row>
    <row r="5" spans="1:9" ht="24">
      <c r="A5" s="234" t="s">
        <v>334</v>
      </c>
      <c r="B5" s="235" t="s">
        <v>307</v>
      </c>
      <c r="C5" s="231" t="s">
        <v>159</v>
      </c>
      <c r="D5" s="236">
        <v>101</v>
      </c>
      <c r="E5" s="235" t="s">
        <v>336</v>
      </c>
      <c r="F5" s="235" t="s">
        <v>55</v>
      </c>
      <c r="G5" s="237">
        <v>6640</v>
      </c>
      <c r="H5" s="135"/>
      <c r="I5" s="135"/>
    </row>
    <row r="6" spans="1:9" ht="24">
      <c r="A6" s="234" t="s">
        <v>334</v>
      </c>
      <c r="B6" s="235" t="s">
        <v>308</v>
      </c>
      <c r="C6" s="231" t="s">
        <v>160</v>
      </c>
      <c r="D6" s="236">
        <v>102</v>
      </c>
      <c r="E6" s="235" t="s">
        <v>337</v>
      </c>
      <c r="F6" s="235" t="s">
        <v>147</v>
      </c>
      <c r="G6" s="237">
        <v>6526</v>
      </c>
      <c r="H6" s="135"/>
      <c r="I6" s="135"/>
    </row>
    <row r="7" spans="1:9" ht="24">
      <c r="A7" s="234" t="s">
        <v>334</v>
      </c>
      <c r="B7" s="235" t="s">
        <v>308</v>
      </c>
      <c r="C7" s="231" t="s">
        <v>160</v>
      </c>
      <c r="D7" s="236">
        <v>103</v>
      </c>
      <c r="E7" s="235" t="s">
        <v>338</v>
      </c>
      <c r="F7" s="235" t="s">
        <v>150</v>
      </c>
      <c r="G7" s="237">
        <v>172550</v>
      </c>
      <c r="H7" s="237"/>
      <c r="I7" s="237"/>
    </row>
    <row r="8" spans="1:9" ht="24">
      <c r="A8" s="234" t="s">
        <v>334</v>
      </c>
      <c r="B8" s="235" t="s">
        <v>309</v>
      </c>
      <c r="C8" s="238" t="s">
        <v>157</v>
      </c>
      <c r="D8" s="236">
        <v>104</v>
      </c>
      <c r="E8" s="235" t="s">
        <v>339</v>
      </c>
      <c r="F8" s="235" t="s">
        <v>145</v>
      </c>
      <c r="G8" s="237">
        <v>1128</v>
      </c>
      <c r="H8" s="237"/>
      <c r="I8" s="237"/>
    </row>
    <row r="9" spans="1:9" ht="24">
      <c r="A9" s="234" t="s">
        <v>334</v>
      </c>
      <c r="B9" s="235" t="s">
        <v>310</v>
      </c>
      <c r="C9" s="231" t="s">
        <v>169</v>
      </c>
      <c r="D9" s="236">
        <v>105</v>
      </c>
      <c r="E9" s="235" t="s">
        <v>340</v>
      </c>
      <c r="F9" s="235" t="s">
        <v>152</v>
      </c>
      <c r="G9" s="237">
        <v>6700</v>
      </c>
      <c r="H9" s="237"/>
      <c r="I9" s="237"/>
    </row>
    <row r="10" spans="1:9" ht="24">
      <c r="A10" s="234" t="s">
        <v>334</v>
      </c>
      <c r="B10" s="235" t="s">
        <v>310</v>
      </c>
      <c r="C10" s="231" t="s">
        <v>169</v>
      </c>
      <c r="D10" s="236">
        <v>106</v>
      </c>
      <c r="E10" s="235" t="s">
        <v>341</v>
      </c>
      <c r="F10" s="235" t="s">
        <v>153</v>
      </c>
      <c r="G10" s="237">
        <v>1</v>
      </c>
      <c r="H10" s="237"/>
      <c r="I10" s="237"/>
    </row>
    <row r="11" spans="1:9" ht="24">
      <c r="A11" s="234" t="s">
        <v>334</v>
      </c>
      <c r="B11" s="235" t="s">
        <v>311</v>
      </c>
      <c r="C11" s="231" t="s">
        <v>170</v>
      </c>
      <c r="D11" s="236">
        <v>107</v>
      </c>
      <c r="E11" s="235" t="s">
        <v>342</v>
      </c>
      <c r="F11" s="235" t="s">
        <v>154</v>
      </c>
      <c r="G11" s="237">
        <v>1</v>
      </c>
      <c r="H11" s="237"/>
      <c r="I11" s="237"/>
    </row>
    <row r="12" spans="1:9" ht="24">
      <c r="A12" s="234" t="s">
        <v>334</v>
      </c>
      <c r="B12" s="235" t="s">
        <v>312</v>
      </c>
      <c r="C12" s="231" t="s">
        <v>162</v>
      </c>
      <c r="D12" s="236">
        <v>108</v>
      </c>
      <c r="E12" s="235" t="s">
        <v>343</v>
      </c>
      <c r="F12" s="235" t="s">
        <v>344</v>
      </c>
      <c r="G12" s="237">
        <v>1</v>
      </c>
      <c r="H12" s="237"/>
      <c r="I12" s="237"/>
    </row>
    <row r="13" spans="1:9" ht="24">
      <c r="A13" s="234" t="s">
        <v>334</v>
      </c>
      <c r="B13" s="235" t="s">
        <v>313</v>
      </c>
      <c r="C13" s="231" t="s">
        <v>168</v>
      </c>
      <c r="D13" s="236">
        <v>109</v>
      </c>
      <c r="E13" s="235" t="s">
        <v>345</v>
      </c>
      <c r="F13" s="235" t="s">
        <v>141</v>
      </c>
      <c r="G13" s="237">
        <v>88779</v>
      </c>
      <c r="H13" s="237"/>
      <c r="I13" s="237"/>
    </row>
    <row r="14" spans="1:9" ht="24">
      <c r="A14" s="234" t="s">
        <v>334</v>
      </c>
      <c r="B14" s="235" t="s">
        <v>307</v>
      </c>
      <c r="C14" s="231" t="s">
        <v>159</v>
      </c>
      <c r="D14" s="236">
        <v>110</v>
      </c>
      <c r="E14" s="235" t="s">
        <v>346</v>
      </c>
      <c r="F14" s="235" t="s">
        <v>142</v>
      </c>
      <c r="G14" s="237">
        <v>15500000</v>
      </c>
      <c r="H14" s="237"/>
      <c r="I14" s="237"/>
    </row>
    <row r="15" spans="1:9" ht="24">
      <c r="A15" s="234" t="s">
        <v>334</v>
      </c>
      <c r="B15" s="235" t="s">
        <v>318</v>
      </c>
      <c r="C15" s="231" t="s">
        <v>173</v>
      </c>
      <c r="D15" s="236">
        <v>111</v>
      </c>
      <c r="E15" s="235" t="s">
        <v>347</v>
      </c>
      <c r="F15" s="235" t="s">
        <v>53</v>
      </c>
      <c r="G15" s="239">
        <v>208129932208.85</v>
      </c>
      <c r="H15" s="135"/>
      <c r="I15" s="135"/>
    </row>
    <row r="16" spans="1:9" ht="24">
      <c r="A16" s="234" t="s">
        <v>334</v>
      </c>
      <c r="B16" s="235" t="s">
        <v>319</v>
      </c>
      <c r="C16" s="231" t="s">
        <v>174</v>
      </c>
      <c r="D16" s="236">
        <v>111</v>
      </c>
      <c r="E16" s="235" t="s">
        <v>347</v>
      </c>
      <c r="F16" s="235" t="s">
        <v>53</v>
      </c>
      <c r="G16" s="239">
        <v>224281662207.25</v>
      </c>
      <c r="H16" s="135"/>
      <c r="I16" s="135"/>
    </row>
    <row r="17" spans="1:9" ht="24">
      <c r="A17" s="234" t="s">
        <v>334</v>
      </c>
      <c r="B17" s="235" t="s">
        <v>314</v>
      </c>
      <c r="C17" s="231" t="s">
        <v>172</v>
      </c>
      <c r="D17" s="236">
        <v>112</v>
      </c>
      <c r="E17" s="235" t="s">
        <v>348</v>
      </c>
      <c r="F17" s="235" t="s">
        <v>52</v>
      </c>
      <c r="G17" s="239">
        <f>104919707.35+495320833.99</f>
        <v>600240541.34</v>
      </c>
      <c r="H17" s="135"/>
      <c r="I17" s="135"/>
    </row>
    <row r="18" spans="1:9" ht="24">
      <c r="A18" s="234" t="s">
        <v>334</v>
      </c>
      <c r="B18" s="235" t="s">
        <v>315</v>
      </c>
      <c r="C18" s="231" t="s">
        <v>171</v>
      </c>
      <c r="D18" s="236">
        <v>113</v>
      </c>
      <c r="E18" s="235" t="s">
        <v>349</v>
      </c>
      <c r="F18" s="235" t="s">
        <v>51</v>
      </c>
      <c r="G18" s="239">
        <v>21405177.08</v>
      </c>
      <c r="H18" s="135"/>
      <c r="I18" s="135"/>
    </row>
    <row r="19" spans="1:9" ht="24">
      <c r="A19" s="234" t="s">
        <v>334</v>
      </c>
      <c r="B19" s="235" t="s">
        <v>316</v>
      </c>
      <c r="C19" s="231" t="s">
        <v>164</v>
      </c>
      <c r="D19" s="236">
        <v>114</v>
      </c>
      <c r="E19" s="235" t="s">
        <v>165</v>
      </c>
      <c r="F19" s="235" t="s">
        <v>55</v>
      </c>
      <c r="G19" s="237">
        <v>116</v>
      </c>
      <c r="H19" s="237"/>
      <c r="I19" s="237"/>
    </row>
    <row r="20" spans="1:9" ht="24">
      <c r="A20" s="234" t="s">
        <v>334</v>
      </c>
      <c r="B20" s="235" t="s">
        <v>317</v>
      </c>
      <c r="C20" s="231" t="s">
        <v>166</v>
      </c>
      <c r="D20" s="236">
        <v>115</v>
      </c>
      <c r="E20" s="235" t="s">
        <v>167</v>
      </c>
      <c r="F20" s="235" t="s">
        <v>56</v>
      </c>
      <c r="G20" s="237">
        <v>11617</v>
      </c>
      <c r="H20" s="237"/>
      <c r="I20" s="237"/>
    </row>
    <row r="21" spans="1:9" ht="24">
      <c r="A21" s="234" t="s">
        <v>334</v>
      </c>
      <c r="B21" s="240" t="s">
        <v>350</v>
      </c>
      <c r="C21" s="231" t="s">
        <v>177</v>
      </c>
      <c r="D21" s="236">
        <v>116</v>
      </c>
      <c r="E21" s="235" t="s">
        <v>351</v>
      </c>
      <c r="F21" s="235" t="s">
        <v>53</v>
      </c>
      <c r="G21" s="239">
        <v>78706948989.19</v>
      </c>
      <c r="H21" s="239">
        <f>SUM(I22:I31)</f>
        <v>78706948989.19</v>
      </c>
      <c r="I21" s="239"/>
    </row>
    <row r="22" spans="1:9" ht="24">
      <c r="A22" s="234" t="s">
        <v>334</v>
      </c>
      <c r="B22" s="240" t="s">
        <v>352</v>
      </c>
      <c r="C22" s="231" t="s">
        <v>179</v>
      </c>
      <c r="D22" s="236">
        <v>117</v>
      </c>
      <c r="E22" s="235" t="s">
        <v>178</v>
      </c>
      <c r="F22" s="235" t="s">
        <v>53</v>
      </c>
      <c r="G22" s="239">
        <v>3292761379.79</v>
      </c>
      <c r="H22" s="239"/>
      <c r="I22" s="239">
        <v>3292761379.79</v>
      </c>
    </row>
    <row r="23" spans="1:9" ht="24">
      <c r="A23" s="234" t="s">
        <v>334</v>
      </c>
      <c r="B23" s="240" t="s">
        <v>353</v>
      </c>
      <c r="C23" s="231" t="s">
        <v>180</v>
      </c>
      <c r="D23" s="236">
        <v>117</v>
      </c>
      <c r="E23" s="235" t="s">
        <v>178</v>
      </c>
      <c r="F23" s="235" t="s">
        <v>53</v>
      </c>
      <c r="G23" s="239">
        <v>31574457911.55</v>
      </c>
      <c r="H23" s="239"/>
      <c r="I23" s="239">
        <v>31574457911.55</v>
      </c>
    </row>
    <row r="24" spans="1:9" ht="24">
      <c r="A24" s="234" t="s">
        <v>334</v>
      </c>
      <c r="B24" s="240" t="s">
        <v>354</v>
      </c>
      <c r="C24" s="231" t="s">
        <v>181</v>
      </c>
      <c r="D24" s="236">
        <v>117</v>
      </c>
      <c r="E24" s="235" t="s">
        <v>178</v>
      </c>
      <c r="F24" s="235" t="s">
        <v>53</v>
      </c>
      <c r="G24" s="239">
        <v>168264365.62</v>
      </c>
      <c r="H24" s="239"/>
      <c r="I24" s="239">
        <v>168264365.62</v>
      </c>
    </row>
    <row r="25" spans="1:9" ht="24">
      <c r="A25" s="234" t="s">
        <v>334</v>
      </c>
      <c r="B25" s="240" t="s">
        <v>355</v>
      </c>
      <c r="C25" s="231" t="s">
        <v>182</v>
      </c>
      <c r="D25" s="236">
        <v>117</v>
      </c>
      <c r="E25" s="235" t="s">
        <v>178</v>
      </c>
      <c r="F25" s="235" t="s">
        <v>53</v>
      </c>
      <c r="G25" s="239">
        <v>9845000</v>
      </c>
      <c r="H25" s="239"/>
      <c r="I25" s="239">
        <v>9845000</v>
      </c>
    </row>
    <row r="26" spans="1:9" ht="24">
      <c r="A26" s="234" t="s">
        <v>334</v>
      </c>
      <c r="B26" s="240" t="s">
        <v>356</v>
      </c>
      <c r="C26" s="231" t="s">
        <v>183</v>
      </c>
      <c r="D26" s="236">
        <v>117</v>
      </c>
      <c r="E26" s="235" t="s">
        <v>178</v>
      </c>
      <c r="F26" s="235" t="s">
        <v>53</v>
      </c>
      <c r="G26" s="239">
        <v>287100099.96</v>
      </c>
      <c r="H26" s="239"/>
      <c r="I26" s="239">
        <v>287100099.96</v>
      </c>
    </row>
    <row r="27" spans="1:9" ht="24">
      <c r="A27" s="234" t="s">
        <v>334</v>
      </c>
      <c r="B27" s="240" t="s">
        <v>357</v>
      </c>
      <c r="C27" s="231" t="s">
        <v>184</v>
      </c>
      <c r="D27" s="236">
        <v>117</v>
      </c>
      <c r="E27" s="235" t="s">
        <v>178</v>
      </c>
      <c r="F27" s="235" t="s">
        <v>53</v>
      </c>
      <c r="G27" s="239">
        <v>1652313.63</v>
      </c>
      <c r="H27" s="239"/>
      <c r="I27" s="239">
        <v>1652313.63</v>
      </c>
    </row>
    <row r="28" spans="1:9" ht="24">
      <c r="A28" s="234" t="s">
        <v>334</v>
      </c>
      <c r="B28" s="240" t="s">
        <v>358</v>
      </c>
      <c r="C28" s="231" t="s">
        <v>185</v>
      </c>
      <c r="D28" s="236">
        <v>117</v>
      </c>
      <c r="E28" s="235" t="s">
        <v>178</v>
      </c>
      <c r="F28" s="235" t="s">
        <v>53</v>
      </c>
      <c r="G28" s="239">
        <v>2014000</v>
      </c>
      <c r="H28" s="239"/>
      <c r="I28" s="239">
        <v>2014000</v>
      </c>
    </row>
    <row r="29" spans="1:9" ht="24">
      <c r="A29" s="234" t="s">
        <v>334</v>
      </c>
      <c r="B29" s="240" t="s">
        <v>359</v>
      </c>
      <c r="C29" s="231" t="s">
        <v>186</v>
      </c>
      <c r="D29" s="236">
        <v>117</v>
      </c>
      <c r="E29" s="235" t="s">
        <v>178</v>
      </c>
      <c r="F29" s="235" t="s">
        <v>53</v>
      </c>
      <c r="G29" s="239">
        <v>9729000</v>
      </c>
      <c r="H29" s="239"/>
      <c r="I29" s="239">
        <v>9729000</v>
      </c>
    </row>
    <row r="30" spans="1:9" ht="24">
      <c r="A30" s="234" t="s">
        <v>334</v>
      </c>
      <c r="B30" s="240" t="s">
        <v>360</v>
      </c>
      <c r="C30" s="231" t="s">
        <v>187</v>
      </c>
      <c r="D30" s="236">
        <v>117</v>
      </c>
      <c r="E30" s="235" t="s">
        <v>178</v>
      </c>
      <c r="F30" s="235" t="s">
        <v>53</v>
      </c>
      <c r="G30" s="239">
        <v>35107148918.64</v>
      </c>
      <c r="H30" s="239"/>
      <c r="I30" s="239">
        <v>35107148918.64</v>
      </c>
    </row>
    <row r="31" spans="1:9" ht="24">
      <c r="A31" s="234" t="s">
        <v>334</v>
      </c>
      <c r="B31" s="240" t="s">
        <v>361</v>
      </c>
      <c r="C31" s="231" t="s">
        <v>188</v>
      </c>
      <c r="D31" s="236">
        <v>117</v>
      </c>
      <c r="E31" s="235" t="s">
        <v>178</v>
      </c>
      <c r="F31" s="235" t="s">
        <v>53</v>
      </c>
      <c r="G31" s="239">
        <v>8253976000</v>
      </c>
      <c r="H31" s="239"/>
      <c r="I31" s="239">
        <v>8253976000</v>
      </c>
    </row>
    <row r="32" spans="1:9" ht="24">
      <c r="A32" s="234" t="s">
        <v>334</v>
      </c>
      <c r="B32" s="240" t="s">
        <v>362</v>
      </c>
      <c r="C32" s="231" t="s">
        <v>189</v>
      </c>
      <c r="D32" s="236">
        <v>116</v>
      </c>
      <c r="E32" s="235" t="s">
        <v>351</v>
      </c>
      <c r="F32" s="235" t="s">
        <v>53</v>
      </c>
      <c r="G32" s="239">
        <v>129994562746.16</v>
      </c>
      <c r="H32" s="239">
        <f>SUM(I33:I44)</f>
        <v>129994562746.15999</v>
      </c>
      <c r="I32" s="239"/>
    </row>
    <row r="33" spans="1:9" ht="24">
      <c r="A33" s="234" t="s">
        <v>334</v>
      </c>
      <c r="B33" s="240" t="s">
        <v>363</v>
      </c>
      <c r="C33" s="231" t="s">
        <v>190</v>
      </c>
      <c r="D33" s="236">
        <v>117</v>
      </c>
      <c r="E33" s="235" t="s">
        <v>178</v>
      </c>
      <c r="F33" s="235" t="s">
        <v>53</v>
      </c>
      <c r="G33" s="239">
        <v>1524562572.82</v>
      </c>
      <c r="H33" s="239"/>
      <c r="I33" s="239">
        <v>1524562572.82</v>
      </c>
    </row>
    <row r="34" spans="1:9" ht="24">
      <c r="A34" s="234" t="s">
        <v>334</v>
      </c>
      <c r="B34" s="240" t="s">
        <v>364</v>
      </c>
      <c r="C34" s="231" t="s">
        <v>191</v>
      </c>
      <c r="D34" s="236">
        <v>117</v>
      </c>
      <c r="E34" s="235" t="s">
        <v>178</v>
      </c>
      <c r="F34" s="235" t="s">
        <v>53</v>
      </c>
      <c r="G34" s="239">
        <v>55668760902.53</v>
      </c>
      <c r="H34" s="239"/>
      <c r="I34" s="239">
        <v>55668760902.53</v>
      </c>
    </row>
    <row r="35" spans="1:9" ht="24">
      <c r="A35" s="234" t="s">
        <v>334</v>
      </c>
      <c r="B35" s="240" t="s">
        <v>365</v>
      </c>
      <c r="C35" s="231" t="s">
        <v>192</v>
      </c>
      <c r="D35" s="236">
        <v>117</v>
      </c>
      <c r="E35" s="235" t="s">
        <v>178</v>
      </c>
      <c r="F35" s="235" t="s">
        <v>53</v>
      </c>
      <c r="G35" s="239">
        <v>27409249.24</v>
      </c>
      <c r="H35" s="239"/>
      <c r="I35" s="239">
        <v>27409249.24</v>
      </c>
    </row>
    <row r="36" spans="1:9" ht="24">
      <c r="A36" s="234" t="s">
        <v>334</v>
      </c>
      <c r="B36" s="240" t="s">
        <v>366</v>
      </c>
      <c r="C36" s="231" t="s">
        <v>193</v>
      </c>
      <c r="D36" s="236">
        <v>117</v>
      </c>
      <c r="E36" s="235" t="s">
        <v>178</v>
      </c>
      <c r="F36" s="235" t="s">
        <v>53</v>
      </c>
      <c r="G36" s="239">
        <v>275869981.65</v>
      </c>
      <c r="H36" s="239"/>
      <c r="I36" s="239">
        <v>275869981.65</v>
      </c>
    </row>
    <row r="37" spans="1:9" ht="24">
      <c r="A37" s="234" t="s">
        <v>334</v>
      </c>
      <c r="B37" s="240" t="s">
        <v>367</v>
      </c>
      <c r="C37" s="231" t="s">
        <v>194</v>
      </c>
      <c r="D37" s="236">
        <v>117</v>
      </c>
      <c r="E37" s="235" t="s">
        <v>178</v>
      </c>
      <c r="F37" s="235" t="s">
        <v>53</v>
      </c>
      <c r="G37" s="239">
        <v>8578410.34</v>
      </c>
      <c r="H37" s="239"/>
      <c r="I37" s="239">
        <v>8578410.34</v>
      </c>
    </row>
    <row r="38" spans="1:9" ht="24">
      <c r="A38" s="234" t="s">
        <v>334</v>
      </c>
      <c r="B38" s="240" t="s">
        <v>368</v>
      </c>
      <c r="C38" s="231" t="s">
        <v>195</v>
      </c>
      <c r="D38" s="236">
        <v>117</v>
      </c>
      <c r="E38" s="235" t="s">
        <v>178</v>
      </c>
      <c r="F38" s="235" t="s">
        <v>53</v>
      </c>
      <c r="G38" s="239">
        <v>2689731000</v>
      </c>
      <c r="H38" s="239"/>
      <c r="I38" s="239">
        <v>2689731000</v>
      </c>
    </row>
    <row r="39" spans="1:9" ht="24">
      <c r="A39" s="234" t="s">
        <v>334</v>
      </c>
      <c r="B39" s="240" t="s">
        <v>369</v>
      </c>
      <c r="C39" s="231" t="s">
        <v>196</v>
      </c>
      <c r="D39" s="236">
        <v>117</v>
      </c>
      <c r="E39" s="235" t="s">
        <v>178</v>
      </c>
      <c r="F39" s="235" t="s">
        <v>53</v>
      </c>
      <c r="G39" s="239">
        <v>22214260265.07</v>
      </c>
      <c r="H39" s="239"/>
      <c r="I39" s="239">
        <v>22214260265.07</v>
      </c>
    </row>
    <row r="40" spans="1:9" ht="24">
      <c r="A40" s="234" t="s">
        <v>334</v>
      </c>
      <c r="B40" s="240" t="s">
        <v>370</v>
      </c>
      <c r="C40" s="231" t="s">
        <v>197</v>
      </c>
      <c r="D40" s="236">
        <v>117</v>
      </c>
      <c r="E40" s="235" t="s">
        <v>178</v>
      </c>
      <c r="F40" s="235" t="s">
        <v>53</v>
      </c>
      <c r="G40" s="239">
        <v>22358925000</v>
      </c>
      <c r="H40" s="239"/>
      <c r="I40" s="239">
        <v>22358925000</v>
      </c>
    </row>
    <row r="41" spans="1:9" ht="24">
      <c r="A41" s="234" t="s">
        <v>334</v>
      </c>
      <c r="B41" s="240" t="s">
        <v>371</v>
      </c>
      <c r="C41" s="231" t="s">
        <v>198</v>
      </c>
      <c r="D41" s="236">
        <v>117</v>
      </c>
      <c r="E41" s="235" t="s">
        <v>178</v>
      </c>
      <c r="F41" s="235" t="s">
        <v>53</v>
      </c>
      <c r="G41" s="239">
        <v>23697611891.51</v>
      </c>
      <c r="H41" s="239"/>
      <c r="I41" s="239">
        <v>23697611891.51</v>
      </c>
    </row>
    <row r="42" spans="1:9" ht="24">
      <c r="A42" s="234" t="s">
        <v>334</v>
      </c>
      <c r="B42" s="240" t="s">
        <v>372</v>
      </c>
      <c r="C42" s="231" t="s">
        <v>199</v>
      </c>
      <c r="D42" s="236">
        <v>117</v>
      </c>
      <c r="E42" s="235" t="s">
        <v>178</v>
      </c>
      <c r="F42" s="235" t="s">
        <v>53</v>
      </c>
      <c r="G42" s="239">
        <v>1508702000</v>
      </c>
      <c r="H42" s="239"/>
      <c r="I42" s="239">
        <v>1508702000</v>
      </c>
    </row>
    <row r="43" spans="1:9" ht="24">
      <c r="A43" s="234" t="s">
        <v>334</v>
      </c>
      <c r="B43" s="240" t="s">
        <v>373</v>
      </c>
      <c r="C43" s="231" t="s">
        <v>200</v>
      </c>
      <c r="D43" s="236">
        <v>117</v>
      </c>
      <c r="E43" s="235" t="s">
        <v>178</v>
      </c>
      <c r="F43" s="235" t="s">
        <v>53</v>
      </c>
      <c r="G43" s="239">
        <v>11290000</v>
      </c>
      <c r="H43" s="239"/>
      <c r="I43" s="239">
        <v>11290000</v>
      </c>
    </row>
    <row r="44" spans="1:9" ht="24">
      <c r="A44" s="234" t="s">
        <v>334</v>
      </c>
      <c r="B44" s="240" t="s">
        <v>374</v>
      </c>
      <c r="C44" s="231" t="s">
        <v>201</v>
      </c>
      <c r="D44" s="236">
        <v>117</v>
      </c>
      <c r="E44" s="235" t="s">
        <v>178</v>
      </c>
      <c r="F44" s="235" t="s">
        <v>53</v>
      </c>
      <c r="G44" s="239">
        <v>8861473</v>
      </c>
      <c r="H44" s="239"/>
      <c r="I44" s="239">
        <v>8861473</v>
      </c>
    </row>
    <row r="45" spans="1:9" ht="24">
      <c r="A45" s="234" t="s">
        <v>334</v>
      </c>
      <c r="B45" s="240" t="s">
        <v>375</v>
      </c>
      <c r="C45" s="231" t="s">
        <v>202</v>
      </c>
      <c r="D45" s="236">
        <v>116</v>
      </c>
      <c r="E45" s="235" t="s">
        <v>351</v>
      </c>
      <c r="F45" s="235" t="s">
        <v>53</v>
      </c>
      <c r="G45" s="239">
        <v>6140897983.27</v>
      </c>
      <c r="H45" s="239">
        <f>SUM(I46:I57)</f>
        <v>6140897983.2699995</v>
      </c>
      <c r="I45" s="239"/>
    </row>
    <row r="46" spans="1:9" ht="24">
      <c r="A46" s="234" t="s">
        <v>334</v>
      </c>
      <c r="B46" s="240" t="s">
        <v>376</v>
      </c>
      <c r="C46" s="231" t="s">
        <v>203</v>
      </c>
      <c r="D46" s="236">
        <v>117</v>
      </c>
      <c r="E46" s="235" t="s">
        <v>178</v>
      </c>
      <c r="F46" s="235" t="s">
        <v>53</v>
      </c>
      <c r="G46" s="239">
        <v>1920005400</v>
      </c>
      <c r="H46" s="239"/>
      <c r="I46" s="239">
        <v>1920005400</v>
      </c>
    </row>
    <row r="47" spans="1:9" ht="24">
      <c r="A47" s="234" t="s">
        <v>334</v>
      </c>
      <c r="B47" s="240" t="s">
        <v>377</v>
      </c>
      <c r="C47" s="231" t="s">
        <v>204</v>
      </c>
      <c r="D47" s="236">
        <v>117</v>
      </c>
      <c r="E47" s="235" t="s">
        <v>178</v>
      </c>
      <c r="F47" s="235" t="s">
        <v>53</v>
      </c>
      <c r="G47" s="239">
        <v>404271</v>
      </c>
      <c r="H47" s="239"/>
      <c r="I47" s="239">
        <v>404271</v>
      </c>
    </row>
    <row r="48" spans="1:9" ht="24">
      <c r="A48" s="234" t="s">
        <v>334</v>
      </c>
      <c r="B48" s="240" t="s">
        <v>378</v>
      </c>
      <c r="C48" s="231" t="s">
        <v>205</v>
      </c>
      <c r="D48" s="236">
        <v>117</v>
      </c>
      <c r="E48" s="235" t="s">
        <v>178</v>
      </c>
      <c r="F48" s="235" t="s">
        <v>53</v>
      </c>
      <c r="G48" s="239">
        <v>51580324.98</v>
      </c>
      <c r="H48" s="239"/>
      <c r="I48" s="239">
        <v>51580324.98</v>
      </c>
    </row>
    <row r="49" spans="1:9" ht="24">
      <c r="A49" s="234" t="s">
        <v>334</v>
      </c>
      <c r="B49" s="240" t="s">
        <v>379</v>
      </c>
      <c r="C49" s="231" t="s">
        <v>206</v>
      </c>
      <c r="D49" s="236">
        <v>117</v>
      </c>
      <c r="E49" s="235" t="s">
        <v>178</v>
      </c>
      <c r="F49" s="235" t="s">
        <v>53</v>
      </c>
      <c r="G49" s="239">
        <v>215865887.22</v>
      </c>
      <c r="H49" s="239"/>
      <c r="I49" s="239">
        <v>215865887.22</v>
      </c>
    </row>
    <row r="50" spans="1:9" ht="24">
      <c r="A50" s="234" t="s">
        <v>334</v>
      </c>
      <c r="B50" s="240" t="s">
        <v>380</v>
      </c>
      <c r="C50" s="231" t="s">
        <v>207</v>
      </c>
      <c r="D50" s="236">
        <v>117</v>
      </c>
      <c r="E50" s="235" t="s">
        <v>178</v>
      </c>
      <c r="F50" s="235" t="s">
        <v>53</v>
      </c>
      <c r="G50" s="239">
        <v>1413721.62</v>
      </c>
      <c r="H50" s="239"/>
      <c r="I50" s="239">
        <v>1413721.62</v>
      </c>
    </row>
    <row r="51" spans="1:9" ht="24">
      <c r="A51" s="234" t="s">
        <v>334</v>
      </c>
      <c r="B51" s="240" t="s">
        <v>381</v>
      </c>
      <c r="C51" s="231" t="s">
        <v>208</v>
      </c>
      <c r="D51" s="236">
        <v>117</v>
      </c>
      <c r="E51" s="235" t="s">
        <v>178</v>
      </c>
      <c r="F51" s="235" t="s">
        <v>53</v>
      </c>
      <c r="G51" s="239">
        <v>1904311860.43</v>
      </c>
      <c r="H51" s="239"/>
      <c r="I51" s="239">
        <v>1904311860.43</v>
      </c>
    </row>
    <row r="52" spans="1:9" ht="24">
      <c r="A52" s="234" t="s">
        <v>334</v>
      </c>
      <c r="B52" s="240" t="s">
        <v>382</v>
      </c>
      <c r="C52" s="231" t="s">
        <v>209</v>
      </c>
      <c r="D52" s="236">
        <v>117</v>
      </c>
      <c r="E52" s="235" t="s">
        <v>178</v>
      </c>
      <c r="F52" s="235" t="s">
        <v>53</v>
      </c>
      <c r="G52" s="239">
        <v>13859025.24</v>
      </c>
      <c r="H52" s="239"/>
      <c r="I52" s="239">
        <v>13859025.24</v>
      </c>
    </row>
    <row r="53" spans="1:9" ht="24">
      <c r="A53" s="234" t="s">
        <v>334</v>
      </c>
      <c r="B53" s="240" t="s">
        <v>383</v>
      </c>
      <c r="C53" s="231" t="s">
        <v>210</v>
      </c>
      <c r="D53" s="236">
        <v>117</v>
      </c>
      <c r="E53" s="235" t="s">
        <v>178</v>
      </c>
      <c r="F53" s="235" t="s">
        <v>53</v>
      </c>
      <c r="G53" s="239">
        <v>10843799.26</v>
      </c>
      <c r="H53" s="239"/>
      <c r="I53" s="239">
        <v>10843799.26</v>
      </c>
    </row>
    <row r="54" spans="1:9" ht="24">
      <c r="A54" s="234" t="s">
        <v>334</v>
      </c>
      <c r="B54" s="240" t="s">
        <v>384</v>
      </c>
      <c r="C54" s="231" t="s">
        <v>211</v>
      </c>
      <c r="D54" s="236">
        <v>117</v>
      </c>
      <c r="E54" s="235" t="s">
        <v>178</v>
      </c>
      <c r="F54" s="235" t="s">
        <v>53</v>
      </c>
      <c r="G54" s="239">
        <v>7885046.11</v>
      </c>
      <c r="H54" s="239"/>
      <c r="I54" s="239">
        <v>7885046.11</v>
      </c>
    </row>
    <row r="55" spans="1:9" ht="24">
      <c r="A55" s="234" t="s">
        <v>334</v>
      </c>
      <c r="B55" s="240" t="s">
        <v>385</v>
      </c>
      <c r="C55" s="231" t="s">
        <v>212</v>
      </c>
      <c r="D55" s="236">
        <v>117</v>
      </c>
      <c r="E55" s="235" t="s">
        <v>178</v>
      </c>
      <c r="F55" s="235" t="s">
        <v>53</v>
      </c>
      <c r="G55" s="239">
        <v>1986832.16</v>
      </c>
      <c r="H55" s="239"/>
      <c r="I55" s="239">
        <v>1986832.16</v>
      </c>
    </row>
    <row r="56" spans="1:9" ht="24">
      <c r="A56" s="234" t="s">
        <v>334</v>
      </c>
      <c r="B56" s="240" t="s">
        <v>386</v>
      </c>
      <c r="C56" s="231" t="s">
        <v>213</v>
      </c>
      <c r="D56" s="236">
        <v>117</v>
      </c>
      <c r="E56" s="235" t="s">
        <v>178</v>
      </c>
      <c r="F56" s="235" t="s">
        <v>53</v>
      </c>
      <c r="G56" s="239">
        <v>2009516447.64</v>
      </c>
      <c r="H56" s="239"/>
      <c r="I56" s="239">
        <v>2009516447.64</v>
      </c>
    </row>
    <row r="57" spans="1:9" ht="24">
      <c r="A57" s="234" t="s">
        <v>334</v>
      </c>
      <c r="B57" s="240" t="s">
        <v>387</v>
      </c>
      <c r="C57" s="231" t="s">
        <v>214</v>
      </c>
      <c r="D57" s="236">
        <v>117</v>
      </c>
      <c r="E57" s="235" t="s">
        <v>178</v>
      </c>
      <c r="F57" s="235" t="s">
        <v>53</v>
      </c>
      <c r="G57" s="239">
        <v>3225367.61</v>
      </c>
      <c r="H57" s="239"/>
      <c r="I57" s="239">
        <v>3225367.61</v>
      </c>
    </row>
    <row r="58" spans="1:9" ht="24">
      <c r="A58" s="234" t="s">
        <v>334</v>
      </c>
      <c r="B58" s="240" t="s">
        <v>388</v>
      </c>
      <c r="C58" s="231" t="s">
        <v>215</v>
      </c>
      <c r="D58" s="236">
        <v>116</v>
      </c>
      <c r="E58" s="235" t="s">
        <v>351</v>
      </c>
      <c r="F58" s="235" t="s">
        <v>53</v>
      </c>
      <c r="G58" s="239">
        <v>26629657646.8</v>
      </c>
      <c r="H58" s="239">
        <f>SUM(I59:I70)</f>
        <v>26629657646.8</v>
      </c>
      <c r="I58" s="239"/>
    </row>
    <row r="59" spans="1:9" ht="24">
      <c r="A59" s="234" t="s">
        <v>334</v>
      </c>
      <c r="B59" s="240" t="s">
        <v>389</v>
      </c>
      <c r="C59" s="231" t="s">
        <v>216</v>
      </c>
      <c r="D59" s="236">
        <v>117</v>
      </c>
      <c r="E59" s="235" t="s">
        <v>178</v>
      </c>
      <c r="F59" s="235" t="s">
        <v>53</v>
      </c>
      <c r="G59" s="239">
        <v>4789000</v>
      </c>
      <c r="H59" s="239"/>
      <c r="I59" s="239">
        <v>4789000</v>
      </c>
    </row>
    <row r="60" spans="1:9" ht="24">
      <c r="A60" s="234" t="s">
        <v>334</v>
      </c>
      <c r="B60" s="240" t="s">
        <v>390</v>
      </c>
      <c r="C60" s="231" t="s">
        <v>217</v>
      </c>
      <c r="D60" s="236">
        <v>117</v>
      </c>
      <c r="E60" s="235" t="s">
        <v>178</v>
      </c>
      <c r="F60" s="235" t="s">
        <v>53</v>
      </c>
      <c r="G60" s="239">
        <v>24616232000</v>
      </c>
      <c r="H60" s="239"/>
      <c r="I60" s="239">
        <v>24616232000</v>
      </c>
    </row>
    <row r="61" spans="1:9" ht="24">
      <c r="A61" s="234" t="s">
        <v>334</v>
      </c>
      <c r="B61" s="240" t="s">
        <v>391</v>
      </c>
      <c r="C61" s="231" t="s">
        <v>218</v>
      </c>
      <c r="D61" s="236">
        <v>117</v>
      </c>
      <c r="E61" s="235" t="s">
        <v>178</v>
      </c>
      <c r="F61" s="235" t="s">
        <v>53</v>
      </c>
      <c r="G61" s="239">
        <v>282309.3</v>
      </c>
      <c r="H61" s="239"/>
      <c r="I61" s="239">
        <v>282309.3</v>
      </c>
    </row>
    <row r="62" spans="1:9" ht="24">
      <c r="A62" s="234" t="s">
        <v>334</v>
      </c>
      <c r="B62" s="240" t="s">
        <v>392</v>
      </c>
      <c r="C62" s="231" t="s">
        <v>219</v>
      </c>
      <c r="D62" s="236">
        <v>117</v>
      </c>
      <c r="E62" s="235" t="s">
        <v>178</v>
      </c>
      <c r="F62" s="235" t="s">
        <v>53</v>
      </c>
      <c r="G62" s="239">
        <v>18796338.32</v>
      </c>
      <c r="H62" s="239"/>
      <c r="I62" s="239">
        <v>18796338.32</v>
      </c>
    </row>
    <row r="63" spans="1:9" ht="24">
      <c r="A63" s="234" t="s">
        <v>334</v>
      </c>
      <c r="B63" s="240" t="s">
        <v>393</v>
      </c>
      <c r="C63" s="231" t="s">
        <v>220</v>
      </c>
      <c r="D63" s="236">
        <v>117</v>
      </c>
      <c r="E63" s="235" t="s">
        <v>178</v>
      </c>
      <c r="F63" s="235" t="s">
        <v>53</v>
      </c>
      <c r="G63" s="239">
        <v>8628887</v>
      </c>
      <c r="H63" s="239"/>
      <c r="I63" s="239">
        <v>8628887</v>
      </c>
    </row>
    <row r="64" spans="1:9" ht="24">
      <c r="A64" s="234" t="s">
        <v>334</v>
      </c>
      <c r="B64" s="240" t="s">
        <v>394</v>
      </c>
      <c r="C64" s="231" t="s">
        <v>221</v>
      </c>
      <c r="D64" s="236">
        <v>117</v>
      </c>
      <c r="E64" s="235" t="s">
        <v>178</v>
      </c>
      <c r="F64" s="235" t="s">
        <v>53</v>
      </c>
      <c r="G64" s="239">
        <v>1946506000</v>
      </c>
      <c r="H64" s="239"/>
      <c r="I64" s="239">
        <v>1946506000</v>
      </c>
    </row>
    <row r="65" spans="1:9" ht="24">
      <c r="A65" s="234" t="s">
        <v>334</v>
      </c>
      <c r="B65" s="240" t="s">
        <v>395</v>
      </c>
      <c r="C65" s="231" t="s">
        <v>222</v>
      </c>
      <c r="D65" s="236">
        <v>117</v>
      </c>
      <c r="E65" s="235" t="s">
        <v>178</v>
      </c>
      <c r="F65" s="235" t="s">
        <v>53</v>
      </c>
      <c r="G65" s="239">
        <v>1476000</v>
      </c>
      <c r="H65" s="239"/>
      <c r="I65" s="239">
        <v>1476000</v>
      </c>
    </row>
    <row r="66" spans="1:9" ht="24">
      <c r="A66" s="234" t="s">
        <v>334</v>
      </c>
      <c r="B66" s="240" t="s">
        <v>396</v>
      </c>
      <c r="C66" s="231" t="s">
        <v>223</v>
      </c>
      <c r="D66" s="236">
        <v>117</v>
      </c>
      <c r="E66" s="235" t="s">
        <v>178</v>
      </c>
      <c r="F66" s="235" t="s">
        <v>53</v>
      </c>
      <c r="G66" s="239">
        <v>10438000</v>
      </c>
      <c r="H66" s="239"/>
      <c r="I66" s="239">
        <v>10438000</v>
      </c>
    </row>
    <row r="67" spans="1:9" ht="24">
      <c r="A67" s="234" t="s">
        <v>334</v>
      </c>
      <c r="B67" s="240" t="s">
        <v>397</v>
      </c>
      <c r="C67" s="231" t="s">
        <v>224</v>
      </c>
      <c r="D67" s="236">
        <v>117</v>
      </c>
      <c r="E67" s="235" t="s">
        <v>178</v>
      </c>
      <c r="F67" s="235" t="s">
        <v>53</v>
      </c>
      <c r="G67" s="239">
        <v>7936000</v>
      </c>
      <c r="H67" s="239"/>
      <c r="I67" s="239">
        <v>7936000</v>
      </c>
    </row>
    <row r="68" spans="1:9" ht="24">
      <c r="A68" s="234" t="s">
        <v>334</v>
      </c>
      <c r="B68" s="240" t="s">
        <v>398</v>
      </c>
      <c r="C68" s="231" t="s">
        <v>225</v>
      </c>
      <c r="D68" s="236">
        <v>117</v>
      </c>
      <c r="E68" s="235" t="s">
        <v>178</v>
      </c>
      <c r="F68" s="235" t="s">
        <v>53</v>
      </c>
      <c r="G68" s="239">
        <v>6026000</v>
      </c>
      <c r="H68" s="239"/>
      <c r="I68" s="239">
        <v>6026000</v>
      </c>
    </row>
    <row r="69" spans="1:9" ht="24">
      <c r="A69" s="234" t="s">
        <v>334</v>
      </c>
      <c r="B69" s="240" t="s">
        <v>399</v>
      </c>
      <c r="C69" s="231" t="s">
        <v>226</v>
      </c>
      <c r="D69" s="236">
        <v>117</v>
      </c>
      <c r="E69" s="235" t="s">
        <v>178</v>
      </c>
      <c r="F69" s="235" t="s">
        <v>53</v>
      </c>
      <c r="G69" s="239">
        <v>8361141.18</v>
      </c>
      <c r="H69" s="239"/>
      <c r="I69" s="239">
        <v>8361141.18</v>
      </c>
    </row>
    <row r="70" spans="1:9" ht="24">
      <c r="A70" s="234" t="s">
        <v>334</v>
      </c>
      <c r="B70" s="240" t="s">
        <v>400</v>
      </c>
      <c r="C70" s="231" t="s">
        <v>285</v>
      </c>
      <c r="D70" s="236">
        <v>117</v>
      </c>
      <c r="E70" s="235" t="s">
        <v>178</v>
      </c>
      <c r="F70" s="235" t="s">
        <v>53</v>
      </c>
      <c r="G70" s="239">
        <v>185971</v>
      </c>
      <c r="H70" s="239"/>
      <c r="I70" s="239">
        <v>185971</v>
      </c>
    </row>
    <row r="71" spans="1:9" ht="24">
      <c r="A71" s="234" t="s">
        <v>334</v>
      </c>
      <c r="B71" s="240" t="s">
        <v>401</v>
      </c>
      <c r="C71" s="231" t="s">
        <v>227</v>
      </c>
      <c r="D71" s="236">
        <v>116</v>
      </c>
      <c r="E71" s="235" t="s">
        <v>351</v>
      </c>
      <c r="F71" s="235" t="s">
        <v>53</v>
      </c>
      <c r="G71" s="239">
        <v>2727930653.04</v>
      </c>
      <c r="H71" s="239">
        <f>SUM(I72:I82)</f>
        <v>2727930653.04</v>
      </c>
      <c r="I71" s="239"/>
    </row>
    <row r="72" spans="1:9" ht="24">
      <c r="A72" s="234" t="s">
        <v>334</v>
      </c>
      <c r="B72" s="240" t="s">
        <v>402</v>
      </c>
      <c r="C72" s="231" t="s">
        <v>228</v>
      </c>
      <c r="D72" s="236">
        <v>117</v>
      </c>
      <c r="E72" s="235" t="s">
        <v>178</v>
      </c>
      <c r="F72" s="235" t="s">
        <v>53</v>
      </c>
      <c r="G72" s="239">
        <v>1155752429.3</v>
      </c>
      <c r="H72" s="239"/>
      <c r="I72" s="239">
        <v>1155752429.3</v>
      </c>
    </row>
    <row r="73" spans="1:9" ht="24">
      <c r="A73" s="234" t="s">
        <v>334</v>
      </c>
      <c r="B73" s="240" t="s">
        <v>403</v>
      </c>
      <c r="C73" s="231" t="s">
        <v>229</v>
      </c>
      <c r="D73" s="236">
        <v>117</v>
      </c>
      <c r="E73" s="235" t="s">
        <v>178</v>
      </c>
      <c r="F73" s="235" t="s">
        <v>53</v>
      </c>
      <c r="G73" s="239">
        <v>45977156.57</v>
      </c>
      <c r="H73" s="239"/>
      <c r="I73" s="239">
        <v>45977156.57</v>
      </c>
    </row>
    <row r="74" spans="1:9" ht="24">
      <c r="A74" s="234" t="s">
        <v>334</v>
      </c>
      <c r="B74" s="240" t="s">
        <v>404</v>
      </c>
      <c r="C74" s="231" t="s">
        <v>230</v>
      </c>
      <c r="D74" s="236">
        <v>117</v>
      </c>
      <c r="E74" s="235" t="s">
        <v>178</v>
      </c>
      <c r="F74" s="235" t="s">
        <v>53</v>
      </c>
      <c r="G74" s="239">
        <v>59142492.74</v>
      </c>
      <c r="H74" s="239"/>
      <c r="I74" s="239">
        <v>59142492.74</v>
      </c>
    </row>
    <row r="75" spans="1:9" ht="24">
      <c r="A75" s="234" t="s">
        <v>334</v>
      </c>
      <c r="B75" s="240" t="s">
        <v>405</v>
      </c>
      <c r="C75" s="231" t="s">
        <v>231</v>
      </c>
      <c r="D75" s="236">
        <v>117</v>
      </c>
      <c r="E75" s="235" t="s">
        <v>178</v>
      </c>
      <c r="F75" s="235" t="s">
        <v>53</v>
      </c>
      <c r="G75" s="239">
        <v>22097182.36</v>
      </c>
      <c r="H75" s="239"/>
      <c r="I75" s="239">
        <v>22097182.36</v>
      </c>
    </row>
    <row r="76" spans="1:9" ht="24">
      <c r="A76" s="234" t="s">
        <v>334</v>
      </c>
      <c r="B76" s="240" t="s">
        <v>406</v>
      </c>
      <c r="C76" s="231" t="s">
        <v>232</v>
      </c>
      <c r="D76" s="236">
        <v>117</v>
      </c>
      <c r="E76" s="235" t="s">
        <v>178</v>
      </c>
      <c r="F76" s="235" t="s">
        <v>53</v>
      </c>
      <c r="G76" s="239">
        <v>21921788.13</v>
      </c>
      <c r="H76" s="239"/>
      <c r="I76" s="239">
        <v>21921788.13</v>
      </c>
    </row>
    <row r="77" spans="1:9" ht="24">
      <c r="A77" s="234" t="s">
        <v>334</v>
      </c>
      <c r="B77" s="240" t="s">
        <v>407</v>
      </c>
      <c r="C77" s="231" t="s">
        <v>233</v>
      </c>
      <c r="D77" s="236">
        <v>117</v>
      </c>
      <c r="E77" s="235" t="s">
        <v>178</v>
      </c>
      <c r="F77" s="235" t="s">
        <v>53</v>
      </c>
      <c r="G77" s="239">
        <v>422894232.37</v>
      </c>
      <c r="H77" s="239"/>
      <c r="I77" s="239">
        <v>422894232.37</v>
      </c>
    </row>
    <row r="78" spans="1:9" ht="24">
      <c r="A78" s="234" t="s">
        <v>334</v>
      </c>
      <c r="B78" s="240" t="s">
        <v>408</v>
      </c>
      <c r="C78" s="231" t="s">
        <v>234</v>
      </c>
      <c r="D78" s="236">
        <v>117</v>
      </c>
      <c r="E78" s="235" t="s">
        <v>178</v>
      </c>
      <c r="F78" s="235" t="s">
        <v>53</v>
      </c>
      <c r="G78" s="239">
        <v>11199950.09</v>
      </c>
      <c r="H78" s="239"/>
      <c r="I78" s="239">
        <v>11199950.09</v>
      </c>
    </row>
    <row r="79" spans="1:9" ht="24">
      <c r="A79" s="234" t="s">
        <v>334</v>
      </c>
      <c r="B79" s="240" t="s">
        <v>409</v>
      </c>
      <c r="C79" s="231" t="s">
        <v>235</v>
      </c>
      <c r="D79" s="236">
        <v>117</v>
      </c>
      <c r="E79" s="235" t="s">
        <v>178</v>
      </c>
      <c r="F79" s="235" t="s">
        <v>53</v>
      </c>
      <c r="G79" s="239">
        <v>361285000</v>
      </c>
      <c r="H79" s="239"/>
      <c r="I79" s="239">
        <v>361285000</v>
      </c>
    </row>
    <row r="80" spans="1:9" ht="24">
      <c r="A80" s="234" t="s">
        <v>334</v>
      </c>
      <c r="B80" s="240" t="s">
        <v>410</v>
      </c>
      <c r="C80" s="231" t="s">
        <v>236</v>
      </c>
      <c r="D80" s="236">
        <v>117</v>
      </c>
      <c r="E80" s="235" t="s">
        <v>178</v>
      </c>
      <c r="F80" s="235" t="s">
        <v>53</v>
      </c>
      <c r="G80" s="239">
        <v>541199946.58</v>
      </c>
      <c r="H80" s="239"/>
      <c r="I80" s="239">
        <v>541199946.58</v>
      </c>
    </row>
    <row r="81" spans="1:9" ht="24">
      <c r="A81" s="234" t="s">
        <v>334</v>
      </c>
      <c r="B81" s="240" t="s">
        <v>411</v>
      </c>
      <c r="C81" s="231" t="s">
        <v>237</v>
      </c>
      <c r="D81" s="236">
        <v>117</v>
      </c>
      <c r="E81" s="235" t="s">
        <v>178</v>
      </c>
      <c r="F81" s="235" t="s">
        <v>53</v>
      </c>
      <c r="G81" s="239">
        <v>66163332.81</v>
      </c>
      <c r="H81" s="239"/>
      <c r="I81" s="239">
        <v>66163332.81</v>
      </c>
    </row>
    <row r="82" spans="1:9" ht="24">
      <c r="A82" s="234" t="s">
        <v>334</v>
      </c>
      <c r="B82" s="240" t="s">
        <v>412</v>
      </c>
      <c r="C82" s="231" t="s">
        <v>238</v>
      </c>
      <c r="D82" s="236">
        <v>117</v>
      </c>
      <c r="E82" s="235" t="s">
        <v>178</v>
      </c>
      <c r="F82" s="235" t="s">
        <v>53</v>
      </c>
      <c r="G82" s="239">
        <v>20297142.09</v>
      </c>
      <c r="H82" s="239"/>
      <c r="I82" s="239">
        <v>20297142.09</v>
      </c>
    </row>
    <row r="83" spans="1:9" ht="24">
      <c r="A83" s="234" t="s">
        <v>334</v>
      </c>
      <c r="B83" s="240" t="s">
        <v>413</v>
      </c>
      <c r="C83" s="231" t="s">
        <v>239</v>
      </c>
      <c r="D83" s="236">
        <v>116</v>
      </c>
      <c r="E83" s="235" t="s">
        <v>351</v>
      </c>
      <c r="F83" s="235" t="s">
        <v>53</v>
      </c>
      <c r="G83" s="239">
        <v>9094246064.93</v>
      </c>
      <c r="H83" s="239">
        <f>SUM(I84:I92)</f>
        <v>9094246064.93</v>
      </c>
      <c r="I83" s="239"/>
    </row>
    <row r="84" spans="1:9" ht="24">
      <c r="A84" s="234" t="s">
        <v>334</v>
      </c>
      <c r="B84" s="240" t="s">
        <v>414</v>
      </c>
      <c r="C84" s="231" t="s">
        <v>240</v>
      </c>
      <c r="D84" s="236">
        <v>117</v>
      </c>
      <c r="E84" s="235" t="s">
        <v>178</v>
      </c>
      <c r="F84" s="235" t="s">
        <v>53</v>
      </c>
      <c r="G84" s="239">
        <v>25077000</v>
      </c>
      <c r="H84" s="239"/>
      <c r="I84" s="239">
        <v>25077000</v>
      </c>
    </row>
    <row r="85" spans="1:9" ht="24">
      <c r="A85" s="234" t="s">
        <v>334</v>
      </c>
      <c r="B85" s="240" t="s">
        <v>415</v>
      </c>
      <c r="C85" s="231" t="s">
        <v>241</v>
      </c>
      <c r="D85" s="236">
        <v>117</v>
      </c>
      <c r="E85" s="235" t="s">
        <v>178</v>
      </c>
      <c r="F85" s="235" t="s">
        <v>53</v>
      </c>
      <c r="G85" s="239">
        <v>36895000</v>
      </c>
      <c r="H85" s="239"/>
      <c r="I85" s="239">
        <v>36895000</v>
      </c>
    </row>
    <row r="86" spans="1:9" ht="24">
      <c r="A86" s="234" t="s">
        <v>334</v>
      </c>
      <c r="B86" s="240" t="s">
        <v>416</v>
      </c>
      <c r="C86" s="231" t="s">
        <v>242</v>
      </c>
      <c r="D86" s="236">
        <v>117</v>
      </c>
      <c r="E86" s="235" t="s">
        <v>178</v>
      </c>
      <c r="F86" s="235" t="s">
        <v>53</v>
      </c>
      <c r="G86" s="239">
        <v>88895000</v>
      </c>
      <c r="H86" s="239"/>
      <c r="I86" s="239">
        <v>88895000</v>
      </c>
    </row>
    <row r="87" spans="1:9" ht="24">
      <c r="A87" s="234" t="s">
        <v>334</v>
      </c>
      <c r="B87" s="240" t="s">
        <v>417</v>
      </c>
      <c r="C87" s="231" t="s">
        <v>243</v>
      </c>
      <c r="D87" s="236">
        <v>117</v>
      </c>
      <c r="E87" s="235" t="s">
        <v>178</v>
      </c>
      <c r="F87" s="235" t="s">
        <v>53</v>
      </c>
      <c r="G87" s="239">
        <v>79361495.43</v>
      </c>
      <c r="H87" s="239"/>
      <c r="I87" s="239">
        <v>79361495.43</v>
      </c>
    </row>
    <row r="88" spans="1:9" ht="24">
      <c r="A88" s="234" t="s">
        <v>334</v>
      </c>
      <c r="B88" s="240" t="s">
        <v>418</v>
      </c>
      <c r="C88" s="231" t="s">
        <v>244</v>
      </c>
      <c r="D88" s="236">
        <v>117</v>
      </c>
      <c r="E88" s="235" t="s">
        <v>178</v>
      </c>
      <c r="F88" s="235" t="s">
        <v>53</v>
      </c>
      <c r="G88" s="239">
        <v>9540000</v>
      </c>
      <c r="H88" s="239"/>
      <c r="I88" s="239">
        <v>9540000</v>
      </c>
    </row>
    <row r="89" spans="1:9" ht="24">
      <c r="A89" s="234" t="s">
        <v>334</v>
      </c>
      <c r="B89" s="240" t="s">
        <v>419</v>
      </c>
      <c r="C89" s="231" t="s">
        <v>245</v>
      </c>
      <c r="D89" s="236">
        <v>117</v>
      </c>
      <c r="E89" s="235" t="s">
        <v>178</v>
      </c>
      <c r="F89" s="235" t="s">
        <v>53</v>
      </c>
      <c r="G89" s="239">
        <v>30406685.14</v>
      </c>
      <c r="H89" s="239"/>
      <c r="I89" s="239">
        <v>30406685.14</v>
      </c>
    </row>
    <row r="90" spans="1:9" ht="24">
      <c r="A90" s="234" t="s">
        <v>334</v>
      </c>
      <c r="B90" s="240" t="s">
        <v>420</v>
      </c>
      <c r="C90" s="231" t="s">
        <v>246</v>
      </c>
      <c r="D90" s="236">
        <v>117</v>
      </c>
      <c r="E90" s="235" t="s">
        <v>178</v>
      </c>
      <c r="F90" s="235" t="s">
        <v>53</v>
      </c>
      <c r="G90" s="239">
        <v>14744913.65</v>
      </c>
      <c r="H90" s="239"/>
      <c r="I90" s="239">
        <v>14744913.65</v>
      </c>
    </row>
    <row r="91" spans="1:9" ht="24">
      <c r="A91" s="234" t="s">
        <v>334</v>
      </c>
      <c r="B91" s="240" t="s">
        <v>421</v>
      </c>
      <c r="C91" s="231" t="s">
        <v>247</v>
      </c>
      <c r="D91" s="236">
        <v>117</v>
      </c>
      <c r="E91" s="235" t="s">
        <v>178</v>
      </c>
      <c r="F91" s="235" t="s">
        <v>53</v>
      </c>
      <c r="G91" s="239">
        <v>1281344117.68</v>
      </c>
      <c r="H91" s="239"/>
      <c r="I91" s="239">
        <v>1281344117.68</v>
      </c>
    </row>
    <row r="92" spans="1:9" ht="24">
      <c r="A92" s="234" t="s">
        <v>334</v>
      </c>
      <c r="B92" s="240" t="s">
        <v>422</v>
      </c>
      <c r="C92" s="231" t="s">
        <v>248</v>
      </c>
      <c r="D92" s="236">
        <v>117</v>
      </c>
      <c r="E92" s="235" t="s">
        <v>178</v>
      </c>
      <c r="F92" s="235" t="s">
        <v>53</v>
      </c>
      <c r="G92" s="239">
        <v>7527981853.03</v>
      </c>
      <c r="H92" s="239"/>
      <c r="I92" s="239">
        <v>7527981853.03</v>
      </c>
    </row>
    <row r="93" spans="1:9" ht="24">
      <c r="A93" s="234" t="s">
        <v>334</v>
      </c>
      <c r="B93" s="240" t="s">
        <v>423</v>
      </c>
      <c r="C93" s="231" t="s">
        <v>249</v>
      </c>
      <c r="D93" s="236">
        <v>116</v>
      </c>
      <c r="E93" s="235" t="s">
        <v>351</v>
      </c>
      <c r="F93" s="235" t="s">
        <v>53</v>
      </c>
      <c r="G93" s="239">
        <v>32034807319.57</v>
      </c>
      <c r="H93" s="239">
        <f>SUM(I94:I102)</f>
        <v>32034807319.57</v>
      </c>
      <c r="I93" s="239"/>
    </row>
    <row r="94" spans="1:9" ht="24">
      <c r="A94" s="234" t="s">
        <v>334</v>
      </c>
      <c r="B94" s="240" t="s">
        <v>424</v>
      </c>
      <c r="C94" s="231" t="s">
        <v>250</v>
      </c>
      <c r="D94" s="236">
        <v>117</v>
      </c>
      <c r="E94" s="235" t="s">
        <v>178</v>
      </c>
      <c r="F94" s="235" t="s">
        <v>53</v>
      </c>
      <c r="G94" s="239">
        <v>1591466691.75</v>
      </c>
      <c r="H94" s="239"/>
      <c r="I94" s="239">
        <v>1591466691.75</v>
      </c>
    </row>
    <row r="95" spans="1:9" ht="24">
      <c r="A95" s="234" t="s">
        <v>334</v>
      </c>
      <c r="B95" s="240" t="s">
        <v>425</v>
      </c>
      <c r="C95" s="231" t="s">
        <v>251</v>
      </c>
      <c r="D95" s="236">
        <v>117</v>
      </c>
      <c r="E95" s="235" t="s">
        <v>178</v>
      </c>
      <c r="F95" s="235" t="s">
        <v>53</v>
      </c>
      <c r="G95" s="239">
        <v>19600232787.93</v>
      </c>
      <c r="H95" s="239"/>
      <c r="I95" s="239">
        <v>19600232787.93</v>
      </c>
    </row>
    <row r="96" spans="1:9" ht="24">
      <c r="A96" s="234" t="s">
        <v>334</v>
      </c>
      <c r="B96" s="240" t="s">
        <v>426</v>
      </c>
      <c r="C96" s="231" t="s">
        <v>252</v>
      </c>
      <c r="D96" s="236">
        <v>117</v>
      </c>
      <c r="E96" s="235" t="s">
        <v>178</v>
      </c>
      <c r="F96" s="235" t="s">
        <v>53</v>
      </c>
      <c r="G96" s="239">
        <v>690851251.57</v>
      </c>
      <c r="H96" s="239"/>
      <c r="I96" s="239">
        <v>690851251.57</v>
      </c>
    </row>
    <row r="97" spans="1:9" ht="24">
      <c r="A97" s="234" t="s">
        <v>334</v>
      </c>
      <c r="B97" s="240" t="s">
        <v>427</v>
      </c>
      <c r="C97" s="231" t="s">
        <v>428</v>
      </c>
      <c r="D97" s="236">
        <v>117</v>
      </c>
      <c r="E97" s="235" t="s">
        <v>178</v>
      </c>
      <c r="F97" s="235" t="s">
        <v>53</v>
      </c>
      <c r="G97" s="239">
        <v>1190613700.9</v>
      </c>
      <c r="H97" s="239"/>
      <c r="I97" s="239">
        <v>1190613700.9</v>
      </c>
    </row>
    <row r="98" spans="1:9" ht="24">
      <c r="A98" s="234" t="s">
        <v>334</v>
      </c>
      <c r="B98" s="240" t="s">
        <v>429</v>
      </c>
      <c r="C98" s="231" t="s">
        <v>253</v>
      </c>
      <c r="D98" s="236">
        <v>117</v>
      </c>
      <c r="E98" s="235" t="s">
        <v>178</v>
      </c>
      <c r="F98" s="235" t="s">
        <v>53</v>
      </c>
      <c r="G98" s="239">
        <v>47836312.28</v>
      </c>
      <c r="H98" s="239"/>
      <c r="I98" s="239">
        <v>47836312.28</v>
      </c>
    </row>
    <row r="99" spans="1:9" ht="24">
      <c r="A99" s="234" t="s">
        <v>334</v>
      </c>
      <c r="B99" s="240" t="s">
        <v>430</v>
      </c>
      <c r="C99" s="231" t="s">
        <v>254</v>
      </c>
      <c r="D99" s="236">
        <v>117</v>
      </c>
      <c r="E99" s="235" t="s">
        <v>178</v>
      </c>
      <c r="F99" s="235" t="s">
        <v>53</v>
      </c>
      <c r="G99" s="239">
        <v>73831048.84</v>
      </c>
      <c r="H99" s="239"/>
      <c r="I99" s="239">
        <v>73831048.84</v>
      </c>
    </row>
    <row r="100" spans="1:9" ht="24">
      <c r="A100" s="234" t="s">
        <v>334</v>
      </c>
      <c r="B100" s="240" t="s">
        <v>431</v>
      </c>
      <c r="C100" s="231" t="s">
        <v>255</v>
      </c>
      <c r="D100" s="236">
        <v>117</v>
      </c>
      <c r="E100" s="235" t="s">
        <v>178</v>
      </c>
      <c r="F100" s="235" t="s">
        <v>53</v>
      </c>
      <c r="G100" s="239">
        <v>8820022000</v>
      </c>
      <c r="H100" s="239"/>
      <c r="I100" s="239">
        <v>8820022000</v>
      </c>
    </row>
    <row r="101" spans="1:9" ht="24">
      <c r="A101" s="234" t="s">
        <v>334</v>
      </c>
      <c r="B101" s="240" t="s">
        <v>432</v>
      </c>
      <c r="C101" s="231" t="s">
        <v>256</v>
      </c>
      <c r="D101" s="236">
        <v>117</v>
      </c>
      <c r="E101" s="235" t="s">
        <v>178</v>
      </c>
      <c r="F101" s="235" t="s">
        <v>53</v>
      </c>
      <c r="G101" s="239">
        <v>2282433.03</v>
      </c>
      <c r="H101" s="239"/>
      <c r="I101" s="239">
        <v>2282433.03</v>
      </c>
    </row>
    <row r="102" spans="1:9" ht="24">
      <c r="A102" s="234" t="s">
        <v>334</v>
      </c>
      <c r="B102" s="240" t="s">
        <v>433</v>
      </c>
      <c r="C102" s="231" t="s">
        <v>257</v>
      </c>
      <c r="D102" s="236">
        <v>117</v>
      </c>
      <c r="E102" s="235" t="s">
        <v>178</v>
      </c>
      <c r="F102" s="235" t="s">
        <v>53</v>
      </c>
      <c r="G102" s="239">
        <v>17671093.27</v>
      </c>
      <c r="H102" s="239"/>
      <c r="I102" s="239">
        <v>17671093.27</v>
      </c>
    </row>
    <row r="103" spans="1:9" ht="24">
      <c r="A103" s="234" t="s">
        <v>334</v>
      </c>
      <c r="B103" s="240" t="s">
        <v>434</v>
      </c>
      <c r="C103" s="231" t="s">
        <v>258</v>
      </c>
      <c r="D103" s="236">
        <v>116</v>
      </c>
      <c r="E103" s="235" t="s">
        <v>351</v>
      </c>
      <c r="F103" s="235" t="s">
        <v>53</v>
      </c>
      <c r="G103" s="239">
        <v>2604538582.97</v>
      </c>
      <c r="H103" s="239">
        <f>SUM(I104:I114)</f>
        <v>2604538582.969999</v>
      </c>
      <c r="I103" s="239"/>
    </row>
    <row r="104" spans="1:9" ht="24">
      <c r="A104" s="234" t="s">
        <v>334</v>
      </c>
      <c r="B104" s="240" t="s">
        <v>435</v>
      </c>
      <c r="C104" s="231" t="s">
        <v>259</v>
      </c>
      <c r="D104" s="236">
        <v>117</v>
      </c>
      <c r="E104" s="235" t="s">
        <v>178</v>
      </c>
      <c r="F104" s="235" t="s">
        <v>53</v>
      </c>
      <c r="G104" s="239">
        <v>1701737253.1</v>
      </c>
      <c r="H104" s="239"/>
      <c r="I104" s="239">
        <v>1701737253.1</v>
      </c>
    </row>
    <row r="105" spans="1:9" ht="24">
      <c r="A105" s="234" t="s">
        <v>334</v>
      </c>
      <c r="B105" s="240" t="s">
        <v>436</v>
      </c>
      <c r="C105" s="231" t="s">
        <v>260</v>
      </c>
      <c r="D105" s="236">
        <v>117</v>
      </c>
      <c r="E105" s="235" t="s">
        <v>178</v>
      </c>
      <c r="F105" s="235" t="s">
        <v>53</v>
      </c>
      <c r="G105" s="239">
        <v>10693719.88</v>
      </c>
      <c r="H105" s="239"/>
      <c r="I105" s="239">
        <v>10693719.88</v>
      </c>
    </row>
    <row r="106" spans="1:9" ht="24">
      <c r="A106" s="234" t="s">
        <v>334</v>
      </c>
      <c r="B106" s="240" t="s">
        <v>437</v>
      </c>
      <c r="C106" s="231" t="s">
        <v>261</v>
      </c>
      <c r="D106" s="236">
        <v>117</v>
      </c>
      <c r="E106" s="235" t="s">
        <v>178</v>
      </c>
      <c r="F106" s="235" t="s">
        <v>53</v>
      </c>
      <c r="G106" s="239">
        <v>73806470.12</v>
      </c>
      <c r="H106" s="239"/>
      <c r="I106" s="239">
        <v>73806470.12</v>
      </c>
    </row>
    <row r="107" spans="1:9" ht="24">
      <c r="A107" s="234" t="s">
        <v>334</v>
      </c>
      <c r="B107" s="240" t="s">
        <v>438</v>
      </c>
      <c r="C107" s="231" t="s">
        <v>262</v>
      </c>
      <c r="D107" s="236">
        <v>117</v>
      </c>
      <c r="E107" s="235" t="s">
        <v>178</v>
      </c>
      <c r="F107" s="235" t="s">
        <v>53</v>
      </c>
      <c r="G107" s="239">
        <v>500686753.41</v>
      </c>
      <c r="H107" s="239"/>
      <c r="I107" s="239">
        <v>500686753.41</v>
      </c>
    </row>
    <row r="108" spans="1:9" ht="24">
      <c r="A108" s="234" t="s">
        <v>334</v>
      </c>
      <c r="B108" s="240" t="s">
        <v>439</v>
      </c>
      <c r="C108" s="231" t="s">
        <v>263</v>
      </c>
      <c r="D108" s="236">
        <v>117</v>
      </c>
      <c r="E108" s="235" t="s">
        <v>178</v>
      </c>
      <c r="F108" s="235" t="s">
        <v>53</v>
      </c>
      <c r="G108" s="239">
        <v>4351965.72</v>
      </c>
      <c r="H108" s="239"/>
      <c r="I108" s="239">
        <v>4351965.72</v>
      </c>
    </row>
    <row r="109" spans="1:9" ht="24">
      <c r="A109" s="234" t="s">
        <v>334</v>
      </c>
      <c r="B109" s="240" t="s">
        <v>440</v>
      </c>
      <c r="C109" s="231" t="s">
        <v>264</v>
      </c>
      <c r="D109" s="236">
        <v>117</v>
      </c>
      <c r="E109" s="235" t="s">
        <v>178</v>
      </c>
      <c r="F109" s="235" t="s">
        <v>53</v>
      </c>
      <c r="G109" s="239">
        <v>3483223.45</v>
      </c>
      <c r="H109" s="239"/>
      <c r="I109" s="239">
        <v>3483223.45</v>
      </c>
    </row>
    <row r="110" spans="1:9" ht="24">
      <c r="A110" s="234" t="s">
        <v>334</v>
      </c>
      <c r="B110" s="240" t="s">
        <v>441</v>
      </c>
      <c r="C110" s="231" t="s">
        <v>265</v>
      </c>
      <c r="D110" s="236">
        <v>117</v>
      </c>
      <c r="E110" s="235" t="s">
        <v>178</v>
      </c>
      <c r="F110" s="235" t="s">
        <v>53</v>
      </c>
      <c r="G110" s="239">
        <v>7514447.62</v>
      </c>
      <c r="H110" s="239"/>
      <c r="I110" s="239">
        <v>7514447.62</v>
      </c>
    </row>
    <row r="111" spans="1:9" ht="24">
      <c r="A111" s="234" t="s">
        <v>334</v>
      </c>
      <c r="B111" s="240" t="s">
        <v>442</v>
      </c>
      <c r="C111" s="231" t="s">
        <v>266</v>
      </c>
      <c r="D111" s="236">
        <v>117</v>
      </c>
      <c r="E111" s="235" t="s">
        <v>178</v>
      </c>
      <c r="F111" s="235" t="s">
        <v>53</v>
      </c>
      <c r="G111" s="239">
        <v>297149181.95</v>
      </c>
      <c r="H111" s="239"/>
      <c r="I111" s="239">
        <v>297149181.95</v>
      </c>
    </row>
    <row r="112" spans="1:9" ht="24">
      <c r="A112" s="234" t="s">
        <v>334</v>
      </c>
      <c r="B112" s="240" t="s">
        <v>443</v>
      </c>
      <c r="C112" s="231" t="s">
        <v>267</v>
      </c>
      <c r="D112" s="236">
        <v>117</v>
      </c>
      <c r="E112" s="235" t="s">
        <v>178</v>
      </c>
      <c r="F112" s="235" t="s">
        <v>53</v>
      </c>
      <c r="G112" s="239">
        <v>1581000</v>
      </c>
      <c r="H112" s="239"/>
      <c r="I112" s="239">
        <v>1581000</v>
      </c>
    </row>
    <row r="113" spans="1:9" ht="24">
      <c r="A113" s="234" t="s">
        <v>334</v>
      </c>
      <c r="B113" s="240" t="s">
        <v>444</v>
      </c>
      <c r="C113" s="231" t="s">
        <v>268</v>
      </c>
      <c r="D113" s="236">
        <v>117</v>
      </c>
      <c r="E113" s="235" t="s">
        <v>178</v>
      </c>
      <c r="F113" s="235" t="s">
        <v>53</v>
      </c>
      <c r="G113" s="239">
        <v>1989636.93</v>
      </c>
      <c r="H113" s="239"/>
      <c r="I113" s="239">
        <v>1989636.93</v>
      </c>
    </row>
    <row r="114" spans="1:9" ht="24">
      <c r="A114" s="234" t="s">
        <v>334</v>
      </c>
      <c r="B114" s="240" t="s">
        <v>445</v>
      </c>
      <c r="C114" s="231" t="s">
        <v>269</v>
      </c>
      <c r="D114" s="236">
        <v>117</v>
      </c>
      <c r="E114" s="235" t="s">
        <v>178</v>
      </c>
      <c r="F114" s="235" t="s">
        <v>53</v>
      </c>
      <c r="G114" s="239">
        <v>1544930.79</v>
      </c>
      <c r="H114" s="239"/>
      <c r="I114" s="239">
        <v>1544930.79</v>
      </c>
    </row>
    <row r="115" spans="1:9" ht="24">
      <c r="A115" s="234" t="s">
        <v>334</v>
      </c>
      <c r="B115" s="240" t="s">
        <v>446</v>
      </c>
      <c r="C115" s="231" t="s">
        <v>270</v>
      </c>
      <c r="D115" s="236">
        <v>116</v>
      </c>
      <c r="E115" s="235" t="s">
        <v>351</v>
      </c>
      <c r="F115" s="235" t="s">
        <v>53</v>
      </c>
      <c r="G115" s="239">
        <v>828105506.08</v>
      </c>
      <c r="H115" s="239">
        <f>SUM(I116:I123)</f>
        <v>828105506.0800002</v>
      </c>
      <c r="I115" s="239"/>
    </row>
    <row r="116" spans="1:9" ht="24">
      <c r="A116" s="234" t="s">
        <v>334</v>
      </c>
      <c r="B116" s="240" t="s">
        <v>447</v>
      </c>
      <c r="C116" s="231" t="s">
        <v>271</v>
      </c>
      <c r="D116" s="236">
        <v>117</v>
      </c>
      <c r="E116" s="235" t="s">
        <v>178</v>
      </c>
      <c r="F116" s="235" t="s">
        <v>53</v>
      </c>
      <c r="G116" s="239">
        <v>779070282.6</v>
      </c>
      <c r="H116" s="239"/>
      <c r="I116" s="239">
        <v>779070282.6</v>
      </c>
    </row>
    <row r="117" spans="1:9" ht="24">
      <c r="A117" s="234" t="s">
        <v>334</v>
      </c>
      <c r="B117" s="240" t="s">
        <v>448</v>
      </c>
      <c r="C117" s="231" t="s">
        <v>272</v>
      </c>
      <c r="D117" s="236">
        <v>117</v>
      </c>
      <c r="E117" s="235" t="s">
        <v>178</v>
      </c>
      <c r="F117" s="235" t="s">
        <v>53</v>
      </c>
      <c r="G117" s="239">
        <v>10351736.57</v>
      </c>
      <c r="H117" s="239"/>
      <c r="I117" s="239">
        <v>10351736.57</v>
      </c>
    </row>
    <row r="118" spans="1:9" ht="24">
      <c r="A118" s="234" t="s">
        <v>334</v>
      </c>
      <c r="B118" s="240" t="s">
        <v>449</v>
      </c>
      <c r="C118" s="231" t="s">
        <v>273</v>
      </c>
      <c r="D118" s="236">
        <v>117</v>
      </c>
      <c r="E118" s="235" t="s">
        <v>178</v>
      </c>
      <c r="F118" s="235" t="s">
        <v>53</v>
      </c>
      <c r="G118" s="239">
        <v>9342000</v>
      </c>
      <c r="H118" s="239"/>
      <c r="I118" s="239">
        <v>9342000</v>
      </c>
    </row>
    <row r="119" spans="1:9" ht="24">
      <c r="A119" s="234" t="s">
        <v>334</v>
      </c>
      <c r="B119" s="240" t="s">
        <v>450</v>
      </c>
      <c r="C119" s="231" t="s">
        <v>274</v>
      </c>
      <c r="D119" s="236">
        <v>117</v>
      </c>
      <c r="E119" s="235" t="s">
        <v>178</v>
      </c>
      <c r="F119" s="235" t="s">
        <v>53</v>
      </c>
      <c r="G119" s="239">
        <v>7544912.4</v>
      </c>
      <c r="H119" s="239"/>
      <c r="I119" s="239">
        <v>7544912.4</v>
      </c>
    </row>
    <row r="120" spans="1:9" ht="24">
      <c r="A120" s="234" t="s">
        <v>334</v>
      </c>
      <c r="B120" s="240" t="s">
        <v>451</v>
      </c>
      <c r="C120" s="231" t="s">
        <v>275</v>
      </c>
      <c r="D120" s="236">
        <v>117</v>
      </c>
      <c r="E120" s="235" t="s">
        <v>178</v>
      </c>
      <c r="F120" s="235" t="s">
        <v>53</v>
      </c>
      <c r="G120" s="239">
        <v>11521000</v>
      </c>
      <c r="H120" s="239"/>
      <c r="I120" s="239">
        <v>11521000</v>
      </c>
    </row>
    <row r="121" spans="1:9" ht="24">
      <c r="A121" s="234" t="s">
        <v>334</v>
      </c>
      <c r="B121" s="240" t="s">
        <v>452</v>
      </c>
      <c r="C121" s="231" t="s">
        <v>276</v>
      </c>
      <c r="D121" s="236">
        <v>117</v>
      </c>
      <c r="E121" s="235" t="s">
        <v>178</v>
      </c>
      <c r="F121" s="235" t="s">
        <v>53</v>
      </c>
      <c r="G121" s="239">
        <v>5778622.59</v>
      </c>
      <c r="H121" s="239"/>
      <c r="I121" s="239">
        <v>5778622.59</v>
      </c>
    </row>
    <row r="122" spans="1:9" ht="24">
      <c r="A122" s="234" t="s">
        <v>334</v>
      </c>
      <c r="B122" s="240" t="s">
        <v>453</v>
      </c>
      <c r="C122" s="231" t="s">
        <v>277</v>
      </c>
      <c r="D122" s="236">
        <v>117</v>
      </c>
      <c r="E122" s="235" t="s">
        <v>178</v>
      </c>
      <c r="F122" s="235" t="s">
        <v>53</v>
      </c>
      <c r="G122" s="239">
        <v>552080.09</v>
      </c>
      <c r="H122" s="239"/>
      <c r="I122" s="239">
        <v>552080.09</v>
      </c>
    </row>
    <row r="123" spans="1:9" ht="24">
      <c r="A123" s="234" t="s">
        <v>334</v>
      </c>
      <c r="B123" s="240" t="s">
        <v>454</v>
      </c>
      <c r="C123" s="231" t="s">
        <v>278</v>
      </c>
      <c r="D123" s="236">
        <v>117</v>
      </c>
      <c r="E123" s="235" t="s">
        <v>178</v>
      </c>
      <c r="F123" s="235" t="s">
        <v>53</v>
      </c>
      <c r="G123" s="239">
        <v>3944871.83</v>
      </c>
      <c r="H123" s="239"/>
      <c r="I123" s="239">
        <v>3944871.83</v>
      </c>
    </row>
    <row r="124" spans="1:9" ht="24">
      <c r="A124" s="234" t="s">
        <v>334</v>
      </c>
      <c r="B124" s="241" t="s">
        <v>455</v>
      </c>
      <c r="C124" s="231" t="s">
        <v>279</v>
      </c>
      <c r="D124" s="236">
        <v>116</v>
      </c>
      <c r="E124" s="235" t="s">
        <v>351</v>
      </c>
      <c r="F124" s="235" t="s">
        <v>53</v>
      </c>
      <c r="G124" s="239">
        <v>75885395593.49</v>
      </c>
      <c r="H124" s="239">
        <f>SUM(I125:I129)</f>
        <v>75885395593.49</v>
      </c>
      <c r="I124" s="239"/>
    </row>
    <row r="125" spans="1:9" ht="24">
      <c r="A125" s="234" t="s">
        <v>334</v>
      </c>
      <c r="B125" s="241" t="s">
        <v>456</v>
      </c>
      <c r="C125" s="231" t="s">
        <v>280</v>
      </c>
      <c r="D125" s="236">
        <v>117</v>
      </c>
      <c r="E125" s="235" t="s">
        <v>178</v>
      </c>
      <c r="F125" s="235" t="s">
        <v>53</v>
      </c>
      <c r="G125" s="239">
        <v>203183069.87</v>
      </c>
      <c r="H125" s="239"/>
      <c r="I125" s="239">
        <v>203183069.87</v>
      </c>
    </row>
    <row r="126" spans="1:9" ht="24">
      <c r="A126" s="234" t="s">
        <v>334</v>
      </c>
      <c r="B126" s="241" t="s">
        <v>457</v>
      </c>
      <c r="C126" s="231" t="s">
        <v>281</v>
      </c>
      <c r="D126" s="236">
        <v>117</v>
      </c>
      <c r="E126" s="235" t="s">
        <v>178</v>
      </c>
      <c r="F126" s="235" t="s">
        <v>53</v>
      </c>
      <c r="G126" s="239">
        <v>247611366.7</v>
      </c>
      <c r="H126" s="239"/>
      <c r="I126" s="239">
        <v>247611366.7</v>
      </c>
    </row>
    <row r="127" spans="1:9" ht="24">
      <c r="A127" s="234" t="s">
        <v>334</v>
      </c>
      <c r="B127" s="241" t="s">
        <v>458</v>
      </c>
      <c r="C127" s="231" t="s">
        <v>282</v>
      </c>
      <c r="D127" s="236">
        <v>117</v>
      </c>
      <c r="E127" s="235" t="s">
        <v>178</v>
      </c>
      <c r="F127" s="235" t="s">
        <v>53</v>
      </c>
      <c r="G127" s="239">
        <v>57805473407.05</v>
      </c>
      <c r="H127" s="239"/>
      <c r="I127" s="239">
        <v>57805473407.05</v>
      </c>
    </row>
    <row r="128" spans="1:9" ht="24">
      <c r="A128" s="234" t="s">
        <v>334</v>
      </c>
      <c r="B128" s="241" t="s">
        <v>459</v>
      </c>
      <c r="C128" s="231" t="s">
        <v>283</v>
      </c>
      <c r="D128" s="236">
        <v>117</v>
      </c>
      <c r="E128" s="235" t="s">
        <v>178</v>
      </c>
      <c r="F128" s="235" t="s">
        <v>53</v>
      </c>
      <c r="G128" s="239">
        <f>1607796529.45-695795.18</f>
        <v>1607100734.27</v>
      </c>
      <c r="H128" s="239"/>
      <c r="I128" s="239">
        <f>1607796529.45-695795.18</f>
        <v>1607100734.27</v>
      </c>
    </row>
    <row r="129" spans="1:9" ht="24">
      <c r="A129" s="234" t="s">
        <v>334</v>
      </c>
      <c r="B129" s="241" t="s">
        <v>460</v>
      </c>
      <c r="C129" s="231" t="s">
        <v>284</v>
      </c>
      <c r="D129" s="236">
        <v>117</v>
      </c>
      <c r="E129" s="235" t="s">
        <v>178</v>
      </c>
      <c r="F129" s="235" t="s">
        <v>53</v>
      </c>
      <c r="G129" s="239">
        <v>16022027015.6</v>
      </c>
      <c r="H129" s="239"/>
      <c r="I129" s="239">
        <v>16022027015.6</v>
      </c>
    </row>
    <row r="130" spans="1:10" ht="24">
      <c r="A130" s="234" t="s">
        <v>334</v>
      </c>
      <c r="B130" s="240" t="s">
        <v>352</v>
      </c>
      <c r="C130" s="231" t="s">
        <v>179</v>
      </c>
      <c r="D130" s="236">
        <v>118</v>
      </c>
      <c r="E130" s="235" t="s">
        <v>286</v>
      </c>
      <c r="F130" s="235" t="s">
        <v>51</v>
      </c>
      <c r="G130" s="239">
        <v>3239816.45</v>
      </c>
      <c r="H130" s="239"/>
      <c r="I130" s="239"/>
      <c r="J130" s="239">
        <v>3239816.45</v>
      </c>
    </row>
    <row r="131" spans="1:10" ht="24">
      <c r="A131" s="234" t="s">
        <v>334</v>
      </c>
      <c r="B131" s="240" t="s">
        <v>353</v>
      </c>
      <c r="C131" s="231" t="s">
        <v>180</v>
      </c>
      <c r="D131" s="236">
        <v>118</v>
      </c>
      <c r="E131" s="235" t="s">
        <v>286</v>
      </c>
      <c r="F131" s="235" t="s">
        <v>51</v>
      </c>
      <c r="G131" s="239">
        <v>922636.26</v>
      </c>
      <c r="H131" s="239"/>
      <c r="I131" s="239"/>
      <c r="J131" s="239">
        <v>922636.26</v>
      </c>
    </row>
    <row r="132" spans="1:10" ht="24">
      <c r="A132" s="234" t="s">
        <v>334</v>
      </c>
      <c r="B132" s="240" t="s">
        <v>354</v>
      </c>
      <c r="C132" s="231" t="s">
        <v>181</v>
      </c>
      <c r="D132" s="236">
        <v>118</v>
      </c>
      <c r="E132" s="235" t="s">
        <v>286</v>
      </c>
      <c r="F132" s="235" t="s">
        <v>51</v>
      </c>
      <c r="G132" s="239">
        <v>581411.94</v>
      </c>
      <c r="H132" s="239"/>
      <c r="I132" s="239"/>
      <c r="J132" s="239">
        <v>581411.94</v>
      </c>
    </row>
    <row r="133" spans="1:10" ht="24">
      <c r="A133" s="234" t="s">
        <v>334</v>
      </c>
      <c r="B133" s="240" t="s">
        <v>355</v>
      </c>
      <c r="C133" s="231" t="s">
        <v>182</v>
      </c>
      <c r="D133" s="236">
        <v>118</v>
      </c>
      <c r="E133" s="235" t="s">
        <v>286</v>
      </c>
      <c r="F133" s="235" t="s">
        <v>51</v>
      </c>
      <c r="G133" s="239">
        <v>325679</v>
      </c>
      <c r="H133" s="239"/>
      <c r="I133" s="239"/>
      <c r="J133" s="239">
        <v>325679</v>
      </c>
    </row>
    <row r="134" spans="1:10" ht="24">
      <c r="A134" s="234" t="s">
        <v>334</v>
      </c>
      <c r="B134" s="240" t="s">
        <v>356</v>
      </c>
      <c r="C134" s="231" t="s">
        <v>183</v>
      </c>
      <c r="D134" s="236">
        <v>118</v>
      </c>
      <c r="E134" s="235" t="s">
        <v>286</v>
      </c>
      <c r="F134" s="235" t="s">
        <v>51</v>
      </c>
      <c r="G134" s="239">
        <v>358518.28</v>
      </c>
      <c r="H134" s="239"/>
      <c r="I134" s="239"/>
      <c r="J134" s="239">
        <v>358518.28</v>
      </c>
    </row>
    <row r="135" spans="1:10" ht="24">
      <c r="A135" s="234" t="s">
        <v>334</v>
      </c>
      <c r="B135" s="240" t="s">
        <v>357</v>
      </c>
      <c r="C135" s="231" t="s">
        <v>184</v>
      </c>
      <c r="D135" s="236">
        <v>118</v>
      </c>
      <c r="E135" s="235" t="s">
        <v>286</v>
      </c>
      <c r="F135" s="235" t="s">
        <v>51</v>
      </c>
      <c r="G135" s="239">
        <v>287516.25</v>
      </c>
      <c r="H135" s="239"/>
      <c r="I135" s="239"/>
      <c r="J135" s="239">
        <v>287516.25</v>
      </c>
    </row>
    <row r="136" spans="1:10" ht="24">
      <c r="A136" s="234" t="s">
        <v>334</v>
      </c>
      <c r="B136" s="240" t="s">
        <v>358</v>
      </c>
      <c r="C136" s="231" t="s">
        <v>185</v>
      </c>
      <c r="D136" s="236">
        <v>118</v>
      </c>
      <c r="E136" s="235" t="s">
        <v>286</v>
      </c>
      <c r="F136" s="235" t="s">
        <v>51</v>
      </c>
      <c r="G136" s="239">
        <v>107159</v>
      </c>
      <c r="H136" s="239"/>
      <c r="I136" s="239"/>
      <c r="J136" s="239">
        <v>107159</v>
      </c>
    </row>
    <row r="137" spans="1:10" ht="24">
      <c r="A137" s="234" t="s">
        <v>334</v>
      </c>
      <c r="B137" s="240" t="s">
        <v>359</v>
      </c>
      <c r="C137" s="231" t="s">
        <v>186</v>
      </c>
      <c r="D137" s="236">
        <v>118</v>
      </c>
      <c r="E137" s="235" t="s">
        <v>286</v>
      </c>
      <c r="F137" s="235" t="s">
        <v>51</v>
      </c>
      <c r="G137" s="239">
        <v>147222.8</v>
      </c>
      <c r="H137" s="239"/>
      <c r="I137" s="239"/>
      <c r="J137" s="239">
        <v>147222.8</v>
      </c>
    </row>
    <row r="138" spans="1:10" ht="24">
      <c r="A138" s="234" t="s">
        <v>334</v>
      </c>
      <c r="B138" s="240" t="s">
        <v>360</v>
      </c>
      <c r="C138" s="231" t="s">
        <v>187</v>
      </c>
      <c r="D138" s="236">
        <v>118</v>
      </c>
      <c r="E138" s="235" t="s">
        <v>286</v>
      </c>
      <c r="F138" s="235" t="s">
        <v>51</v>
      </c>
      <c r="G138" s="239">
        <v>149608.6</v>
      </c>
      <c r="H138" s="239"/>
      <c r="I138" s="239"/>
      <c r="J138" s="239">
        <v>149608.6</v>
      </c>
    </row>
    <row r="139" spans="1:10" ht="24">
      <c r="A139" s="234" t="s">
        <v>334</v>
      </c>
      <c r="B139" s="240" t="s">
        <v>361</v>
      </c>
      <c r="C139" s="231" t="s">
        <v>188</v>
      </c>
      <c r="D139" s="236">
        <v>118</v>
      </c>
      <c r="E139" s="235" t="s">
        <v>286</v>
      </c>
      <c r="F139" s="235" t="s">
        <v>51</v>
      </c>
      <c r="G139" s="239">
        <v>427807.32</v>
      </c>
      <c r="H139" s="239"/>
      <c r="I139" s="239"/>
      <c r="J139" s="239">
        <v>427807.32</v>
      </c>
    </row>
    <row r="140" spans="1:10" ht="24">
      <c r="A140" s="234" t="s">
        <v>334</v>
      </c>
      <c r="B140" s="240" t="s">
        <v>363</v>
      </c>
      <c r="C140" s="231" t="s">
        <v>190</v>
      </c>
      <c r="D140" s="236">
        <v>118</v>
      </c>
      <c r="E140" s="235" t="s">
        <v>286</v>
      </c>
      <c r="F140" s="235" t="s">
        <v>51</v>
      </c>
      <c r="G140" s="239">
        <v>10966606.59</v>
      </c>
      <c r="H140" s="239"/>
      <c r="I140" s="239"/>
      <c r="J140" s="239">
        <v>10966606.59</v>
      </c>
    </row>
    <row r="141" spans="1:10" ht="24">
      <c r="A141" s="234" t="s">
        <v>334</v>
      </c>
      <c r="B141" s="240" t="s">
        <v>364</v>
      </c>
      <c r="C141" s="231" t="s">
        <v>191</v>
      </c>
      <c r="D141" s="236">
        <v>118</v>
      </c>
      <c r="E141" s="235" t="s">
        <v>286</v>
      </c>
      <c r="F141" s="235" t="s">
        <v>51</v>
      </c>
      <c r="G141" s="239">
        <v>10587180.33</v>
      </c>
      <c r="H141" s="239"/>
      <c r="I141" s="239"/>
      <c r="J141" s="239">
        <v>10587180.33</v>
      </c>
    </row>
    <row r="142" spans="1:10" ht="24">
      <c r="A142" s="234" t="s">
        <v>334</v>
      </c>
      <c r="B142" s="240" t="s">
        <v>365</v>
      </c>
      <c r="C142" s="231" t="s">
        <v>192</v>
      </c>
      <c r="D142" s="236">
        <v>118</v>
      </c>
      <c r="E142" s="235" t="s">
        <v>286</v>
      </c>
      <c r="F142" s="235" t="s">
        <v>51</v>
      </c>
      <c r="G142" s="239">
        <v>9478468.5</v>
      </c>
      <c r="H142" s="239"/>
      <c r="I142" s="239"/>
      <c r="J142" s="239">
        <v>9478468.5</v>
      </c>
    </row>
    <row r="143" spans="1:10" ht="24">
      <c r="A143" s="234" t="s">
        <v>334</v>
      </c>
      <c r="B143" s="240" t="s">
        <v>366</v>
      </c>
      <c r="C143" s="231" t="s">
        <v>193</v>
      </c>
      <c r="D143" s="236">
        <v>118</v>
      </c>
      <c r="E143" s="235" t="s">
        <v>286</v>
      </c>
      <c r="F143" s="235" t="s">
        <v>51</v>
      </c>
      <c r="G143" s="239">
        <v>1596314.57</v>
      </c>
      <c r="H143" s="239"/>
      <c r="I143" s="239"/>
      <c r="J143" s="239">
        <v>1596314.57</v>
      </c>
    </row>
    <row r="144" spans="1:10" ht="24">
      <c r="A144" s="234" t="s">
        <v>334</v>
      </c>
      <c r="B144" s="240" t="s">
        <v>367</v>
      </c>
      <c r="C144" s="231" t="s">
        <v>194</v>
      </c>
      <c r="D144" s="236">
        <v>118</v>
      </c>
      <c r="E144" s="235" t="s">
        <v>286</v>
      </c>
      <c r="F144" s="235" t="s">
        <v>51</v>
      </c>
      <c r="G144" s="239">
        <v>2527210.75</v>
      </c>
      <c r="H144" s="239"/>
      <c r="I144" s="239"/>
      <c r="J144" s="239">
        <v>2527210.75</v>
      </c>
    </row>
    <row r="145" spans="1:10" ht="24">
      <c r="A145" s="234" t="s">
        <v>334</v>
      </c>
      <c r="B145" s="240" t="s">
        <v>368</v>
      </c>
      <c r="C145" s="231" t="s">
        <v>195</v>
      </c>
      <c r="D145" s="236">
        <v>118</v>
      </c>
      <c r="E145" s="235" t="s">
        <v>286</v>
      </c>
      <c r="F145" s="235" t="s">
        <v>51</v>
      </c>
      <c r="G145" s="239">
        <v>486790.85</v>
      </c>
      <c r="H145" s="239"/>
      <c r="I145" s="239"/>
      <c r="J145" s="239">
        <v>486790.85</v>
      </c>
    </row>
    <row r="146" spans="1:10" ht="24">
      <c r="A146" s="234" t="s">
        <v>334</v>
      </c>
      <c r="B146" s="240" t="s">
        <v>369</v>
      </c>
      <c r="C146" s="231" t="s">
        <v>196</v>
      </c>
      <c r="D146" s="236">
        <v>118</v>
      </c>
      <c r="E146" s="235" t="s">
        <v>286</v>
      </c>
      <c r="F146" s="235" t="s">
        <v>51</v>
      </c>
      <c r="G146" s="239">
        <v>700324.75</v>
      </c>
      <c r="H146" s="239"/>
      <c r="I146" s="239"/>
      <c r="J146" s="239">
        <v>700324.75</v>
      </c>
    </row>
    <row r="147" spans="1:10" ht="24">
      <c r="A147" s="234" t="s">
        <v>334</v>
      </c>
      <c r="B147" s="240" t="s">
        <v>370</v>
      </c>
      <c r="C147" s="231" t="s">
        <v>197</v>
      </c>
      <c r="D147" s="236">
        <v>118</v>
      </c>
      <c r="E147" s="235" t="s">
        <v>286</v>
      </c>
      <c r="F147" s="235" t="s">
        <v>51</v>
      </c>
      <c r="G147" s="239">
        <v>618114.7</v>
      </c>
      <c r="H147" s="239"/>
      <c r="I147" s="239"/>
      <c r="J147" s="239">
        <v>618114.7</v>
      </c>
    </row>
    <row r="148" spans="1:10" ht="24">
      <c r="A148" s="234" t="s">
        <v>334</v>
      </c>
      <c r="B148" s="240" t="s">
        <v>371</v>
      </c>
      <c r="C148" s="231" t="s">
        <v>198</v>
      </c>
      <c r="D148" s="236">
        <v>118</v>
      </c>
      <c r="E148" s="235" t="s">
        <v>286</v>
      </c>
      <c r="F148" s="235" t="s">
        <v>51</v>
      </c>
      <c r="G148" s="239">
        <v>12319430.8</v>
      </c>
      <c r="H148" s="239"/>
      <c r="I148" s="239"/>
      <c r="J148" s="239">
        <v>12319430.8</v>
      </c>
    </row>
    <row r="149" spans="1:10" ht="24">
      <c r="A149" s="234" t="s">
        <v>334</v>
      </c>
      <c r="B149" s="240" t="s">
        <v>372</v>
      </c>
      <c r="C149" s="231" t="s">
        <v>199</v>
      </c>
      <c r="D149" s="236">
        <v>118</v>
      </c>
      <c r="E149" s="235" t="s">
        <v>286</v>
      </c>
      <c r="F149" s="235" t="s">
        <v>51</v>
      </c>
      <c r="G149" s="239">
        <v>45382294</v>
      </c>
      <c r="H149" s="239"/>
      <c r="I149" s="239"/>
      <c r="J149" s="239">
        <v>45382294</v>
      </c>
    </row>
    <row r="150" spans="1:10" ht="24">
      <c r="A150" s="234" t="s">
        <v>334</v>
      </c>
      <c r="B150" s="240" t="s">
        <v>373</v>
      </c>
      <c r="C150" s="231" t="s">
        <v>200</v>
      </c>
      <c r="D150" s="236">
        <v>118</v>
      </c>
      <c r="E150" s="235" t="s">
        <v>286</v>
      </c>
      <c r="F150" s="235" t="s">
        <v>51</v>
      </c>
      <c r="G150" s="239">
        <v>7633106.12</v>
      </c>
      <c r="H150" s="239"/>
      <c r="I150" s="239"/>
      <c r="J150" s="239">
        <v>7633106.12</v>
      </c>
    </row>
    <row r="151" spans="1:10" ht="24">
      <c r="A151" s="234" t="s">
        <v>334</v>
      </c>
      <c r="B151" s="240" t="s">
        <v>374</v>
      </c>
      <c r="C151" s="231" t="s">
        <v>201</v>
      </c>
      <c r="D151" s="236">
        <v>118</v>
      </c>
      <c r="E151" s="235" t="s">
        <v>286</v>
      </c>
      <c r="F151" s="235" t="s">
        <v>51</v>
      </c>
      <c r="G151" s="239">
        <v>261100.3</v>
      </c>
      <c r="H151" s="239"/>
      <c r="I151" s="239"/>
      <c r="J151" s="239">
        <v>261100.3</v>
      </c>
    </row>
    <row r="152" spans="1:10" ht="24">
      <c r="A152" s="234" t="s">
        <v>334</v>
      </c>
      <c r="B152" s="240" t="s">
        <v>376</v>
      </c>
      <c r="C152" s="231" t="s">
        <v>203</v>
      </c>
      <c r="D152" s="236">
        <v>118</v>
      </c>
      <c r="E152" s="235" t="s">
        <v>286</v>
      </c>
      <c r="F152" s="235" t="s">
        <v>51</v>
      </c>
      <c r="G152" s="239">
        <v>4824247.69</v>
      </c>
      <c r="H152" s="239"/>
      <c r="I152" s="239"/>
      <c r="J152" s="239">
        <v>4824247.69</v>
      </c>
    </row>
    <row r="153" spans="1:10" ht="24">
      <c r="A153" s="234" t="s">
        <v>334</v>
      </c>
      <c r="B153" s="240" t="s">
        <v>377</v>
      </c>
      <c r="C153" s="231" t="s">
        <v>204</v>
      </c>
      <c r="D153" s="236">
        <v>118</v>
      </c>
      <c r="E153" s="235" t="s">
        <v>286</v>
      </c>
      <c r="F153" s="235" t="s">
        <v>51</v>
      </c>
      <c r="G153" s="239">
        <v>133822.2</v>
      </c>
      <c r="H153" s="239"/>
      <c r="I153" s="239"/>
      <c r="J153" s="239">
        <v>133822.2</v>
      </c>
    </row>
    <row r="154" spans="1:10" ht="24">
      <c r="A154" s="234" t="s">
        <v>334</v>
      </c>
      <c r="B154" s="240" t="s">
        <v>378</v>
      </c>
      <c r="C154" s="231" t="s">
        <v>205</v>
      </c>
      <c r="D154" s="236">
        <v>118</v>
      </c>
      <c r="E154" s="235" t="s">
        <v>286</v>
      </c>
      <c r="F154" s="235" t="s">
        <v>51</v>
      </c>
      <c r="G154" s="239">
        <v>1070006.99</v>
      </c>
      <c r="H154" s="239"/>
      <c r="I154" s="239"/>
      <c r="J154" s="239">
        <v>1070006.99</v>
      </c>
    </row>
    <row r="155" spans="1:10" ht="24">
      <c r="A155" s="234" t="s">
        <v>334</v>
      </c>
      <c r="B155" s="240" t="s">
        <v>379</v>
      </c>
      <c r="C155" s="231" t="s">
        <v>206</v>
      </c>
      <c r="D155" s="236">
        <v>118</v>
      </c>
      <c r="E155" s="235" t="s">
        <v>286</v>
      </c>
      <c r="F155" s="235" t="s">
        <v>51</v>
      </c>
      <c r="G155" s="239">
        <v>284085.9</v>
      </c>
      <c r="H155" s="239"/>
      <c r="I155" s="239"/>
      <c r="J155" s="239">
        <v>284085.9</v>
      </c>
    </row>
    <row r="156" spans="1:10" ht="24">
      <c r="A156" s="234" t="s">
        <v>334</v>
      </c>
      <c r="B156" s="240" t="s">
        <v>380</v>
      </c>
      <c r="C156" s="231" t="s">
        <v>207</v>
      </c>
      <c r="D156" s="236">
        <v>118</v>
      </c>
      <c r="E156" s="235" t="s">
        <v>286</v>
      </c>
      <c r="F156" s="235" t="s">
        <v>51</v>
      </c>
      <c r="G156" s="239">
        <v>51236</v>
      </c>
      <c r="H156" s="239"/>
      <c r="I156" s="239"/>
      <c r="J156" s="239">
        <v>51236</v>
      </c>
    </row>
    <row r="157" spans="1:10" ht="24">
      <c r="A157" s="234" t="s">
        <v>334</v>
      </c>
      <c r="B157" s="240" t="s">
        <v>381</v>
      </c>
      <c r="C157" s="231" t="s">
        <v>208</v>
      </c>
      <c r="D157" s="236">
        <v>118</v>
      </c>
      <c r="E157" s="235" t="s">
        <v>286</v>
      </c>
      <c r="F157" s="235" t="s">
        <v>51</v>
      </c>
      <c r="G157" s="239">
        <v>1385864.83</v>
      </c>
      <c r="H157" s="239"/>
      <c r="I157" s="239"/>
      <c r="J157" s="239">
        <v>1385864.83</v>
      </c>
    </row>
    <row r="158" spans="1:10" ht="24">
      <c r="A158" s="234" t="s">
        <v>334</v>
      </c>
      <c r="B158" s="240" t="s">
        <v>382</v>
      </c>
      <c r="C158" s="231" t="s">
        <v>209</v>
      </c>
      <c r="D158" s="236">
        <v>118</v>
      </c>
      <c r="E158" s="235" t="s">
        <v>286</v>
      </c>
      <c r="F158" s="235" t="s">
        <v>51</v>
      </c>
      <c r="G158" s="239">
        <v>2441092.42</v>
      </c>
      <c r="H158" s="239"/>
      <c r="I158" s="239"/>
      <c r="J158" s="239">
        <v>2441092.42</v>
      </c>
    </row>
    <row r="159" spans="1:10" ht="24">
      <c r="A159" s="234" t="s">
        <v>334</v>
      </c>
      <c r="B159" s="240" t="s">
        <v>383</v>
      </c>
      <c r="C159" s="231" t="s">
        <v>210</v>
      </c>
      <c r="D159" s="236">
        <v>118</v>
      </c>
      <c r="E159" s="235" t="s">
        <v>286</v>
      </c>
      <c r="F159" s="235" t="s">
        <v>51</v>
      </c>
      <c r="G159" s="239">
        <v>635332.85</v>
      </c>
      <c r="H159" s="239"/>
      <c r="I159" s="239"/>
      <c r="J159" s="239">
        <v>635332.85</v>
      </c>
    </row>
    <row r="160" spans="1:10" ht="24">
      <c r="A160" s="234" t="s">
        <v>334</v>
      </c>
      <c r="B160" s="240" t="s">
        <v>384</v>
      </c>
      <c r="C160" s="231" t="s">
        <v>211</v>
      </c>
      <c r="D160" s="236">
        <v>118</v>
      </c>
      <c r="E160" s="235" t="s">
        <v>286</v>
      </c>
      <c r="F160" s="235" t="s">
        <v>51</v>
      </c>
      <c r="G160" s="239">
        <v>989769.79</v>
      </c>
      <c r="H160" s="239"/>
      <c r="I160" s="239"/>
      <c r="J160" s="239">
        <v>989769.79</v>
      </c>
    </row>
    <row r="161" spans="1:10" ht="24">
      <c r="A161" s="234" t="s">
        <v>334</v>
      </c>
      <c r="B161" s="240" t="s">
        <v>385</v>
      </c>
      <c r="C161" s="231" t="s">
        <v>212</v>
      </c>
      <c r="D161" s="236">
        <v>118</v>
      </c>
      <c r="E161" s="235" t="s">
        <v>286</v>
      </c>
      <c r="F161" s="235" t="s">
        <v>51</v>
      </c>
      <c r="G161" s="239">
        <v>257859.1</v>
      </c>
      <c r="H161" s="239"/>
      <c r="I161" s="239"/>
      <c r="J161" s="239">
        <v>257859.1</v>
      </c>
    </row>
    <row r="162" spans="1:10" ht="24">
      <c r="A162" s="234" t="s">
        <v>334</v>
      </c>
      <c r="B162" s="240" t="s">
        <v>386</v>
      </c>
      <c r="C162" s="231" t="s">
        <v>213</v>
      </c>
      <c r="D162" s="236">
        <v>118</v>
      </c>
      <c r="E162" s="235" t="s">
        <v>286</v>
      </c>
      <c r="F162" s="235" t="s">
        <v>51</v>
      </c>
      <c r="G162" s="239">
        <v>1030034.9</v>
      </c>
      <c r="H162" s="239"/>
      <c r="I162" s="239"/>
      <c r="J162" s="239">
        <v>1030034.9</v>
      </c>
    </row>
    <row r="163" spans="1:10" ht="24">
      <c r="A163" s="234" t="s">
        <v>334</v>
      </c>
      <c r="B163" s="240" t="s">
        <v>387</v>
      </c>
      <c r="C163" s="231" t="s">
        <v>214</v>
      </c>
      <c r="D163" s="236">
        <v>118</v>
      </c>
      <c r="E163" s="235" t="s">
        <v>286</v>
      </c>
      <c r="F163" s="235" t="s">
        <v>51</v>
      </c>
      <c r="G163" s="239">
        <v>425578.15</v>
      </c>
      <c r="H163" s="239"/>
      <c r="I163" s="239"/>
      <c r="J163" s="239">
        <v>425578.15</v>
      </c>
    </row>
    <row r="164" spans="1:10" ht="24">
      <c r="A164" s="234" t="s">
        <v>334</v>
      </c>
      <c r="B164" s="240" t="s">
        <v>389</v>
      </c>
      <c r="C164" s="231" t="s">
        <v>216</v>
      </c>
      <c r="D164" s="236">
        <v>118</v>
      </c>
      <c r="E164" s="235" t="s">
        <v>286</v>
      </c>
      <c r="F164" s="235" t="s">
        <v>51</v>
      </c>
      <c r="G164" s="239">
        <v>237102.6</v>
      </c>
      <c r="H164" s="239"/>
      <c r="I164" s="239"/>
      <c r="J164" s="239">
        <v>237102.6</v>
      </c>
    </row>
    <row r="165" spans="1:10" ht="24">
      <c r="A165" s="234" t="s">
        <v>334</v>
      </c>
      <c r="B165" s="240" t="s">
        <v>390</v>
      </c>
      <c r="C165" s="231" t="s">
        <v>217</v>
      </c>
      <c r="D165" s="236">
        <v>118</v>
      </c>
      <c r="E165" s="235" t="s">
        <v>286</v>
      </c>
      <c r="F165" s="235" t="s">
        <v>51</v>
      </c>
      <c r="G165" s="239">
        <v>639128.7</v>
      </c>
      <c r="H165" s="239"/>
      <c r="I165" s="239"/>
      <c r="J165" s="239">
        <v>639128.7</v>
      </c>
    </row>
    <row r="166" spans="1:10" ht="24">
      <c r="A166" s="234" t="s">
        <v>334</v>
      </c>
      <c r="B166" s="240" t="s">
        <v>391</v>
      </c>
      <c r="C166" s="231" t="s">
        <v>218</v>
      </c>
      <c r="D166" s="236">
        <v>118</v>
      </c>
      <c r="E166" s="235" t="s">
        <v>286</v>
      </c>
      <c r="F166" s="235" t="s">
        <v>51</v>
      </c>
      <c r="G166" s="239">
        <v>41250.7</v>
      </c>
      <c r="H166" s="239"/>
      <c r="I166" s="239"/>
      <c r="J166" s="239">
        <v>41250.7</v>
      </c>
    </row>
    <row r="167" spans="1:10" ht="24">
      <c r="A167" s="234" t="s">
        <v>334</v>
      </c>
      <c r="B167" s="240" t="s">
        <v>392</v>
      </c>
      <c r="C167" s="231" t="s">
        <v>219</v>
      </c>
      <c r="D167" s="236">
        <v>118</v>
      </c>
      <c r="E167" s="235" t="s">
        <v>286</v>
      </c>
      <c r="F167" s="235" t="s">
        <v>51</v>
      </c>
      <c r="G167" s="239">
        <v>1823058.47</v>
      </c>
      <c r="H167" s="239"/>
      <c r="I167" s="239"/>
      <c r="J167" s="239">
        <v>1823058.47</v>
      </c>
    </row>
    <row r="168" spans="1:10" ht="24">
      <c r="A168" s="234" t="s">
        <v>334</v>
      </c>
      <c r="B168" s="240" t="s">
        <v>393</v>
      </c>
      <c r="C168" s="231" t="s">
        <v>220</v>
      </c>
      <c r="D168" s="236">
        <v>118</v>
      </c>
      <c r="E168" s="235" t="s">
        <v>286</v>
      </c>
      <c r="F168" s="235" t="s">
        <v>51</v>
      </c>
      <c r="G168" s="239">
        <v>912416.75</v>
      </c>
      <c r="H168" s="239"/>
      <c r="I168" s="239"/>
      <c r="J168" s="239">
        <v>912416.75</v>
      </c>
    </row>
    <row r="169" spans="1:10" ht="24">
      <c r="A169" s="234" t="s">
        <v>334</v>
      </c>
      <c r="B169" s="240" t="s">
        <v>394</v>
      </c>
      <c r="C169" s="231" t="s">
        <v>221</v>
      </c>
      <c r="D169" s="236">
        <v>118</v>
      </c>
      <c r="E169" s="235" t="s">
        <v>286</v>
      </c>
      <c r="F169" s="235" t="s">
        <v>51</v>
      </c>
      <c r="G169" s="239">
        <v>5724232.33</v>
      </c>
      <c r="H169" s="239"/>
      <c r="I169" s="239"/>
      <c r="J169" s="239">
        <v>5724232.33</v>
      </c>
    </row>
    <row r="170" spans="1:10" ht="24">
      <c r="A170" s="234" t="s">
        <v>334</v>
      </c>
      <c r="B170" s="240" t="s">
        <v>395</v>
      </c>
      <c r="C170" s="231" t="s">
        <v>222</v>
      </c>
      <c r="D170" s="236">
        <v>118</v>
      </c>
      <c r="E170" s="235" t="s">
        <v>286</v>
      </c>
      <c r="F170" s="235" t="s">
        <v>51</v>
      </c>
      <c r="G170" s="239">
        <v>174317.85</v>
      </c>
      <c r="H170" s="239"/>
      <c r="I170" s="239"/>
      <c r="J170" s="239">
        <v>174317.85</v>
      </c>
    </row>
    <row r="171" spans="1:10" ht="24">
      <c r="A171" s="234" t="s">
        <v>334</v>
      </c>
      <c r="B171" s="240" t="s">
        <v>396</v>
      </c>
      <c r="C171" s="231" t="s">
        <v>223</v>
      </c>
      <c r="D171" s="236">
        <v>118</v>
      </c>
      <c r="E171" s="235" t="s">
        <v>286</v>
      </c>
      <c r="F171" s="235" t="s">
        <v>51</v>
      </c>
      <c r="G171" s="239">
        <v>1215232.48</v>
      </c>
      <c r="H171" s="239"/>
      <c r="I171" s="239"/>
      <c r="J171" s="239">
        <v>1215232.48</v>
      </c>
    </row>
    <row r="172" spans="1:10" ht="24">
      <c r="A172" s="234" t="s">
        <v>334</v>
      </c>
      <c r="B172" s="240" t="s">
        <v>397</v>
      </c>
      <c r="C172" s="231" t="s">
        <v>224</v>
      </c>
      <c r="D172" s="236">
        <v>118</v>
      </c>
      <c r="E172" s="235" t="s">
        <v>286</v>
      </c>
      <c r="F172" s="235" t="s">
        <v>51</v>
      </c>
      <c r="G172" s="239">
        <v>419280.3</v>
      </c>
      <c r="H172" s="239"/>
      <c r="I172" s="239"/>
      <c r="J172" s="239">
        <v>419280.3</v>
      </c>
    </row>
    <row r="173" spans="1:10" ht="24">
      <c r="A173" s="234" t="s">
        <v>334</v>
      </c>
      <c r="B173" s="240" t="s">
        <v>398</v>
      </c>
      <c r="C173" s="231" t="s">
        <v>225</v>
      </c>
      <c r="D173" s="236">
        <v>118</v>
      </c>
      <c r="E173" s="235" t="s">
        <v>286</v>
      </c>
      <c r="F173" s="235" t="s">
        <v>51</v>
      </c>
      <c r="G173" s="239">
        <v>549050.5</v>
      </c>
      <c r="H173" s="239"/>
      <c r="I173" s="239"/>
      <c r="J173" s="239">
        <v>549050.5</v>
      </c>
    </row>
    <row r="174" spans="1:10" ht="24">
      <c r="A174" s="234" t="s">
        <v>334</v>
      </c>
      <c r="B174" s="240" t="s">
        <v>399</v>
      </c>
      <c r="C174" s="231" t="s">
        <v>226</v>
      </c>
      <c r="D174" s="236">
        <v>118</v>
      </c>
      <c r="E174" s="235" t="s">
        <v>286</v>
      </c>
      <c r="F174" s="235" t="s">
        <v>51</v>
      </c>
      <c r="G174" s="239">
        <v>608926.4</v>
      </c>
      <c r="H174" s="239"/>
      <c r="I174" s="239"/>
      <c r="J174" s="239">
        <v>608926.4</v>
      </c>
    </row>
    <row r="175" spans="1:10" ht="24">
      <c r="A175" s="234" t="s">
        <v>334</v>
      </c>
      <c r="B175" s="240" t="s">
        <v>400</v>
      </c>
      <c r="C175" s="231" t="s">
        <v>285</v>
      </c>
      <c r="D175" s="236">
        <v>118</v>
      </c>
      <c r="E175" s="235" t="s">
        <v>286</v>
      </c>
      <c r="F175" s="235" t="s">
        <v>51</v>
      </c>
      <c r="G175" s="239">
        <v>2519430.92</v>
      </c>
      <c r="H175" s="239"/>
      <c r="I175" s="239"/>
      <c r="J175" s="239">
        <v>2519430.92</v>
      </c>
    </row>
    <row r="176" spans="1:10" ht="24">
      <c r="A176" s="234" t="s">
        <v>334</v>
      </c>
      <c r="B176" s="240" t="s">
        <v>402</v>
      </c>
      <c r="C176" s="231" t="s">
        <v>228</v>
      </c>
      <c r="D176" s="236">
        <v>118</v>
      </c>
      <c r="E176" s="235" t="s">
        <v>286</v>
      </c>
      <c r="F176" s="235" t="s">
        <v>51</v>
      </c>
      <c r="G176" s="239">
        <v>5732401.35</v>
      </c>
      <c r="H176" s="239"/>
      <c r="I176" s="239"/>
      <c r="J176" s="239">
        <v>5732401.35</v>
      </c>
    </row>
    <row r="177" spans="1:10" ht="24">
      <c r="A177" s="234" t="s">
        <v>334</v>
      </c>
      <c r="B177" s="240" t="s">
        <v>403</v>
      </c>
      <c r="C177" s="231" t="s">
        <v>229</v>
      </c>
      <c r="D177" s="236">
        <v>118</v>
      </c>
      <c r="E177" s="235" t="s">
        <v>286</v>
      </c>
      <c r="F177" s="235" t="s">
        <v>51</v>
      </c>
      <c r="G177" s="239">
        <v>989072.25</v>
      </c>
      <c r="H177" s="239"/>
      <c r="I177" s="239"/>
      <c r="J177" s="239">
        <v>989072.25</v>
      </c>
    </row>
    <row r="178" spans="1:10" ht="24">
      <c r="A178" s="234" t="s">
        <v>334</v>
      </c>
      <c r="B178" s="240" t="s">
        <v>404</v>
      </c>
      <c r="C178" s="231" t="s">
        <v>230</v>
      </c>
      <c r="D178" s="236">
        <v>118</v>
      </c>
      <c r="E178" s="235" t="s">
        <v>286</v>
      </c>
      <c r="F178" s="235" t="s">
        <v>51</v>
      </c>
      <c r="G178" s="239">
        <v>5409128.8</v>
      </c>
      <c r="H178" s="239"/>
      <c r="I178" s="239"/>
      <c r="J178" s="239">
        <v>5409128.8</v>
      </c>
    </row>
    <row r="179" spans="1:10" ht="24">
      <c r="A179" s="234" t="s">
        <v>334</v>
      </c>
      <c r="B179" s="240" t="s">
        <v>405</v>
      </c>
      <c r="C179" s="231" t="s">
        <v>231</v>
      </c>
      <c r="D179" s="236">
        <v>118</v>
      </c>
      <c r="E179" s="235" t="s">
        <v>286</v>
      </c>
      <c r="F179" s="235" t="s">
        <v>51</v>
      </c>
      <c r="G179" s="239">
        <v>687583.7</v>
      </c>
      <c r="H179" s="239"/>
      <c r="I179" s="239"/>
      <c r="J179" s="239">
        <v>687583.7</v>
      </c>
    </row>
    <row r="180" spans="1:10" ht="24">
      <c r="A180" s="234" t="s">
        <v>334</v>
      </c>
      <c r="B180" s="240" t="s">
        <v>406</v>
      </c>
      <c r="C180" s="231" t="s">
        <v>232</v>
      </c>
      <c r="D180" s="236">
        <v>118</v>
      </c>
      <c r="E180" s="235" t="s">
        <v>286</v>
      </c>
      <c r="F180" s="235" t="s">
        <v>51</v>
      </c>
      <c r="G180" s="239">
        <v>1605853.45</v>
      </c>
      <c r="H180" s="239"/>
      <c r="I180" s="239"/>
      <c r="J180" s="239">
        <v>1605853.45</v>
      </c>
    </row>
    <row r="181" spans="1:10" ht="24">
      <c r="A181" s="234" t="s">
        <v>334</v>
      </c>
      <c r="B181" s="240" t="s">
        <v>407</v>
      </c>
      <c r="C181" s="231" t="s">
        <v>233</v>
      </c>
      <c r="D181" s="236">
        <v>118</v>
      </c>
      <c r="E181" s="235" t="s">
        <v>286</v>
      </c>
      <c r="F181" s="235" t="s">
        <v>51</v>
      </c>
      <c r="G181" s="239">
        <v>3322300</v>
      </c>
      <c r="H181" s="239"/>
      <c r="I181" s="239"/>
      <c r="J181" s="239">
        <v>3322300</v>
      </c>
    </row>
    <row r="182" spans="1:10" ht="24">
      <c r="A182" s="234" t="s">
        <v>334</v>
      </c>
      <c r="B182" s="240" t="s">
        <v>408</v>
      </c>
      <c r="C182" s="231" t="s">
        <v>234</v>
      </c>
      <c r="D182" s="236">
        <v>118</v>
      </c>
      <c r="E182" s="235" t="s">
        <v>286</v>
      </c>
      <c r="F182" s="235" t="s">
        <v>51</v>
      </c>
      <c r="G182" s="239">
        <v>507900</v>
      </c>
      <c r="H182" s="239"/>
      <c r="I182" s="239"/>
      <c r="J182" s="239">
        <v>507900</v>
      </c>
    </row>
    <row r="183" spans="1:10" ht="24">
      <c r="A183" s="234" t="s">
        <v>334</v>
      </c>
      <c r="B183" s="240" t="s">
        <v>409</v>
      </c>
      <c r="C183" s="231" t="s">
        <v>235</v>
      </c>
      <c r="D183" s="236">
        <v>118</v>
      </c>
      <c r="E183" s="235" t="s">
        <v>286</v>
      </c>
      <c r="F183" s="235" t="s">
        <v>51</v>
      </c>
      <c r="G183" s="239">
        <v>1243090.3</v>
      </c>
      <c r="H183" s="239"/>
      <c r="I183" s="239"/>
      <c r="J183" s="239">
        <v>1243090.3</v>
      </c>
    </row>
    <row r="184" spans="1:10" ht="24">
      <c r="A184" s="234" t="s">
        <v>334</v>
      </c>
      <c r="B184" s="240" t="s">
        <v>410</v>
      </c>
      <c r="C184" s="231" t="s">
        <v>236</v>
      </c>
      <c r="D184" s="236">
        <v>118</v>
      </c>
      <c r="E184" s="235" t="s">
        <v>286</v>
      </c>
      <c r="F184" s="235" t="s">
        <v>51</v>
      </c>
      <c r="G184" s="239">
        <v>2722968.8</v>
      </c>
      <c r="H184" s="239"/>
      <c r="I184" s="239"/>
      <c r="J184" s="239">
        <v>2722968.8</v>
      </c>
    </row>
    <row r="185" spans="1:10" ht="24">
      <c r="A185" s="234" t="s">
        <v>334</v>
      </c>
      <c r="B185" s="240" t="s">
        <v>411</v>
      </c>
      <c r="C185" s="231" t="s">
        <v>237</v>
      </c>
      <c r="D185" s="236">
        <v>118</v>
      </c>
      <c r="E185" s="235" t="s">
        <v>286</v>
      </c>
      <c r="F185" s="235" t="s">
        <v>51</v>
      </c>
      <c r="G185" s="239">
        <v>1429996.5</v>
      </c>
      <c r="H185" s="239"/>
      <c r="I185" s="239"/>
      <c r="J185" s="239">
        <v>1429996.5</v>
      </c>
    </row>
    <row r="186" spans="1:10" ht="24">
      <c r="A186" s="234" t="s">
        <v>334</v>
      </c>
      <c r="B186" s="240" t="s">
        <v>412</v>
      </c>
      <c r="C186" s="231" t="s">
        <v>238</v>
      </c>
      <c r="D186" s="236">
        <v>118</v>
      </c>
      <c r="E186" s="235" t="s">
        <v>286</v>
      </c>
      <c r="F186" s="235" t="s">
        <v>51</v>
      </c>
      <c r="G186" s="239">
        <v>2342876.5</v>
      </c>
      <c r="H186" s="239"/>
      <c r="I186" s="239"/>
      <c r="J186" s="239">
        <v>2342876.5</v>
      </c>
    </row>
    <row r="187" spans="1:10" ht="24">
      <c r="A187" s="234" t="s">
        <v>334</v>
      </c>
      <c r="B187" s="240" t="s">
        <v>414</v>
      </c>
      <c r="C187" s="231" t="s">
        <v>240</v>
      </c>
      <c r="D187" s="236">
        <v>118</v>
      </c>
      <c r="E187" s="235" t="s">
        <v>286</v>
      </c>
      <c r="F187" s="235" t="s">
        <v>51</v>
      </c>
      <c r="G187" s="239">
        <v>1796982.1</v>
      </c>
      <c r="H187" s="239"/>
      <c r="I187" s="239"/>
      <c r="J187" s="239">
        <v>1796982.1</v>
      </c>
    </row>
    <row r="188" spans="1:10" ht="24">
      <c r="A188" s="234" t="s">
        <v>334</v>
      </c>
      <c r="B188" s="240" t="s">
        <v>415</v>
      </c>
      <c r="C188" s="231" t="s">
        <v>241</v>
      </c>
      <c r="D188" s="236">
        <v>118</v>
      </c>
      <c r="E188" s="235" t="s">
        <v>286</v>
      </c>
      <c r="F188" s="235" t="s">
        <v>51</v>
      </c>
      <c r="G188" s="239">
        <v>3465150.3</v>
      </c>
      <c r="H188" s="239"/>
      <c r="I188" s="239"/>
      <c r="J188" s="239">
        <v>3465150.3</v>
      </c>
    </row>
    <row r="189" spans="1:10" ht="24">
      <c r="A189" s="234" t="s">
        <v>334</v>
      </c>
      <c r="B189" s="240" t="s">
        <v>416</v>
      </c>
      <c r="C189" s="231" t="s">
        <v>242</v>
      </c>
      <c r="D189" s="236">
        <v>118</v>
      </c>
      <c r="E189" s="235" t="s">
        <v>286</v>
      </c>
      <c r="F189" s="235" t="s">
        <v>51</v>
      </c>
      <c r="G189" s="239">
        <v>1600420.4</v>
      </c>
      <c r="H189" s="239"/>
      <c r="I189" s="239"/>
      <c r="J189" s="239">
        <v>1600420.4</v>
      </c>
    </row>
    <row r="190" spans="1:10" ht="24">
      <c r="A190" s="234" t="s">
        <v>334</v>
      </c>
      <c r="B190" s="240" t="s">
        <v>417</v>
      </c>
      <c r="C190" s="231" t="s">
        <v>243</v>
      </c>
      <c r="D190" s="236">
        <v>118</v>
      </c>
      <c r="E190" s="235" t="s">
        <v>286</v>
      </c>
      <c r="F190" s="235" t="s">
        <v>51</v>
      </c>
      <c r="G190" s="239">
        <v>3223779</v>
      </c>
      <c r="H190" s="239"/>
      <c r="I190" s="239"/>
      <c r="J190" s="239">
        <v>3223779</v>
      </c>
    </row>
    <row r="191" spans="1:10" ht="24">
      <c r="A191" s="234" t="s">
        <v>334</v>
      </c>
      <c r="B191" s="240" t="s">
        <v>418</v>
      </c>
      <c r="C191" s="231" t="s">
        <v>244</v>
      </c>
      <c r="D191" s="236">
        <v>118</v>
      </c>
      <c r="E191" s="235" t="s">
        <v>286</v>
      </c>
      <c r="F191" s="235" t="s">
        <v>51</v>
      </c>
      <c r="G191" s="239">
        <v>481086.6</v>
      </c>
      <c r="H191" s="239"/>
      <c r="I191" s="239"/>
      <c r="J191" s="239">
        <v>481086.6</v>
      </c>
    </row>
    <row r="192" spans="1:10" ht="24">
      <c r="A192" s="234" t="s">
        <v>334</v>
      </c>
      <c r="B192" s="240" t="s">
        <v>419</v>
      </c>
      <c r="C192" s="231" t="s">
        <v>245</v>
      </c>
      <c r="D192" s="236">
        <v>118</v>
      </c>
      <c r="E192" s="235" t="s">
        <v>286</v>
      </c>
      <c r="F192" s="235" t="s">
        <v>51</v>
      </c>
      <c r="G192" s="239">
        <v>440951.1</v>
      </c>
      <c r="H192" s="239"/>
      <c r="I192" s="239"/>
      <c r="J192" s="239">
        <v>440951.1</v>
      </c>
    </row>
    <row r="193" spans="1:10" ht="24">
      <c r="A193" s="234" t="s">
        <v>334</v>
      </c>
      <c r="B193" s="240" t="s">
        <v>420</v>
      </c>
      <c r="C193" s="231" t="s">
        <v>246</v>
      </c>
      <c r="D193" s="236">
        <v>118</v>
      </c>
      <c r="E193" s="235" t="s">
        <v>286</v>
      </c>
      <c r="F193" s="235" t="s">
        <v>51</v>
      </c>
      <c r="G193" s="239">
        <v>247864.35</v>
      </c>
      <c r="H193" s="239"/>
      <c r="I193" s="239"/>
      <c r="J193" s="239">
        <v>247864.35</v>
      </c>
    </row>
    <row r="194" spans="1:10" ht="24">
      <c r="A194" s="234" t="s">
        <v>334</v>
      </c>
      <c r="B194" s="240" t="s">
        <v>421</v>
      </c>
      <c r="C194" s="231" t="s">
        <v>247</v>
      </c>
      <c r="D194" s="236">
        <v>118</v>
      </c>
      <c r="E194" s="235" t="s">
        <v>286</v>
      </c>
      <c r="F194" s="235" t="s">
        <v>51</v>
      </c>
      <c r="G194" s="239">
        <v>591304.8</v>
      </c>
      <c r="H194" s="239"/>
      <c r="I194" s="239"/>
      <c r="J194" s="239">
        <v>591304.8</v>
      </c>
    </row>
    <row r="195" spans="1:10" ht="24">
      <c r="A195" s="234" t="s">
        <v>334</v>
      </c>
      <c r="B195" s="240" t="s">
        <v>422</v>
      </c>
      <c r="C195" s="231" t="s">
        <v>248</v>
      </c>
      <c r="D195" s="236">
        <v>118</v>
      </c>
      <c r="E195" s="235" t="s">
        <v>286</v>
      </c>
      <c r="F195" s="235" t="s">
        <v>51</v>
      </c>
      <c r="G195" s="239">
        <v>567095.38</v>
      </c>
      <c r="H195" s="239"/>
      <c r="I195" s="239"/>
      <c r="J195" s="239">
        <v>567095.38</v>
      </c>
    </row>
    <row r="196" spans="1:10" ht="24">
      <c r="A196" s="234" t="s">
        <v>334</v>
      </c>
      <c r="B196" s="240" t="s">
        <v>424</v>
      </c>
      <c r="C196" s="231" t="s">
        <v>250</v>
      </c>
      <c r="D196" s="236">
        <v>118</v>
      </c>
      <c r="E196" s="235" t="s">
        <v>286</v>
      </c>
      <c r="F196" s="235" t="s">
        <v>51</v>
      </c>
      <c r="G196" s="239">
        <v>1614856</v>
      </c>
      <c r="H196" s="239"/>
      <c r="I196" s="239"/>
      <c r="J196" s="239">
        <v>1614856</v>
      </c>
    </row>
    <row r="197" spans="1:10" ht="24">
      <c r="A197" s="234" t="s">
        <v>334</v>
      </c>
      <c r="B197" s="240" t="s">
        <v>425</v>
      </c>
      <c r="C197" s="231" t="s">
        <v>251</v>
      </c>
      <c r="D197" s="236">
        <v>118</v>
      </c>
      <c r="E197" s="235" t="s">
        <v>286</v>
      </c>
      <c r="F197" s="235" t="s">
        <v>51</v>
      </c>
      <c r="G197" s="239">
        <v>1172532.85</v>
      </c>
      <c r="H197" s="239"/>
      <c r="I197" s="239"/>
      <c r="J197" s="239">
        <v>1172532.85</v>
      </c>
    </row>
    <row r="198" spans="1:10" ht="24">
      <c r="A198" s="234" t="s">
        <v>334</v>
      </c>
      <c r="B198" s="240" t="s">
        <v>426</v>
      </c>
      <c r="C198" s="231" t="s">
        <v>252</v>
      </c>
      <c r="D198" s="236">
        <v>118</v>
      </c>
      <c r="E198" s="235" t="s">
        <v>286</v>
      </c>
      <c r="F198" s="235" t="s">
        <v>51</v>
      </c>
      <c r="G198" s="239">
        <v>3528356.86</v>
      </c>
      <c r="H198" s="239"/>
      <c r="I198" s="239"/>
      <c r="J198" s="239">
        <v>3528356.86</v>
      </c>
    </row>
    <row r="199" spans="1:10" ht="24">
      <c r="A199" s="234" t="s">
        <v>334</v>
      </c>
      <c r="B199" s="240" t="s">
        <v>427</v>
      </c>
      <c r="C199" s="231" t="s">
        <v>428</v>
      </c>
      <c r="D199" s="236">
        <v>118</v>
      </c>
      <c r="E199" s="235" t="s">
        <v>286</v>
      </c>
      <c r="F199" s="235" t="s">
        <v>51</v>
      </c>
      <c r="G199" s="239">
        <v>753642.57</v>
      </c>
      <c r="H199" s="239"/>
      <c r="I199" s="239"/>
      <c r="J199" s="239">
        <v>753642.57</v>
      </c>
    </row>
    <row r="200" spans="1:10" ht="24">
      <c r="A200" s="234" t="s">
        <v>334</v>
      </c>
      <c r="B200" s="240" t="s">
        <v>429</v>
      </c>
      <c r="C200" s="231" t="s">
        <v>253</v>
      </c>
      <c r="D200" s="236">
        <v>118</v>
      </c>
      <c r="E200" s="235" t="s">
        <v>286</v>
      </c>
      <c r="F200" s="235" t="s">
        <v>51</v>
      </c>
      <c r="G200" s="239">
        <v>2364623.34</v>
      </c>
      <c r="H200" s="239"/>
      <c r="I200" s="239"/>
      <c r="J200" s="239">
        <v>2364623.34</v>
      </c>
    </row>
    <row r="201" spans="1:10" ht="24">
      <c r="A201" s="234" t="s">
        <v>334</v>
      </c>
      <c r="B201" s="240" t="s">
        <v>430</v>
      </c>
      <c r="C201" s="231" t="s">
        <v>254</v>
      </c>
      <c r="D201" s="236">
        <v>118</v>
      </c>
      <c r="E201" s="235" t="s">
        <v>286</v>
      </c>
      <c r="F201" s="235" t="s">
        <v>51</v>
      </c>
      <c r="G201" s="239">
        <v>1224451.67</v>
      </c>
      <c r="H201" s="239"/>
      <c r="I201" s="239"/>
      <c r="J201" s="239">
        <v>1224451.67</v>
      </c>
    </row>
    <row r="202" spans="1:10" ht="24">
      <c r="A202" s="234" t="s">
        <v>334</v>
      </c>
      <c r="B202" s="240" t="s">
        <v>431</v>
      </c>
      <c r="C202" s="231" t="s">
        <v>255</v>
      </c>
      <c r="D202" s="236">
        <v>118</v>
      </c>
      <c r="E202" s="235" t="s">
        <v>286</v>
      </c>
      <c r="F202" s="235" t="s">
        <v>51</v>
      </c>
      <c r="G202" s="239">
        <v>3579586.91</v>
      </c>
      <c r="H202" s="239"/>
      <c r="I202" s="239"/>
      <c r="J202" s="239">
        <v>3579586.91</v>
      </c>
    </row>
    <row r="203" spans="1:10" ht="24">
      <c r="A203" s="234" t="s">
        <v>334</v>
      </c>
      <c r="B203" s="240" t="s">
        <v>432</v>
      </c>
      <c r="C203" s="231" t="s">
        <v>256</v>
      </c>
      <c r="D203" s="236">
        <v>118</v>
      </c>
      <c r="E203" s="235" t="s">
        <v>286</v>
      </c>
      <c r="F203" s="235" t="s">
        <v>51</v>
      </c>
      <c r="G203" s="239">
        <v>151528</v>
      </c>
      <c r="H203" s="239"/>
      <c r="I203" s="239"/>
      <c r="J203" s="239">
        <v>151528</v>
      </c>
    </row>
    <row r="204" spans="1:10" ht="24">
      <c r="A204" s="234" t="s">
        <v>334</v>
      </c>
      <c r="B204" s="240" t="s">
        <v>433</v>
      </c>
      <c r="C204" s="231" t="s">
        <v>257</v>
      </c>
      <c r="D204" s="236">
        <v>118</v>
      </c>
      <c r="E204" s="235" t="s">
        <v>286</v>
      </c>
      <c r="F204" s="235" t="s">
        <v>51</v>
      </c>
      <c r="G204" s="239">
        <v>2015058.18</v>
      </c>
      <c r="H204" s="239"/>
      <c r="I204" s="239"/>
      <c r="J204" s="239">
        <v>2015058.18</v>
      </c>
    </row>
    <row r="205" spans="1:10" ht="24">
      <c r="A205" s="234" t="s">
        <v>334</v>
      </c>
      <c r="B205" s="240" t="s">
        <v>435</v>
      </c>
      <c r="C205" s="231" t="s">
        <v>259</v>
      </c>
      <c r="D205" s="236">
        <v>118</v>
      </c>
      <c r="E205" s="235" t="s">
        <v>286</v>
      </c>
      <c r="F205" s="235" t="s">
        <v>51</v>
      </c>
      <c r="G205" s="239">
        <v>1763484.35</v>
      </c>
      <c r="H205" s="239"/>
      <c r="I205" s="239"/>
      <c r="J205" s="239">
        <v>1763484.35</v>
      </c>
    </row>
    <row r="206" spans="1:10" ht="24">
      <c r="A206" s="234" t="s">
        <v>334</v>
      </c>
      <c r="B206" s="240" t="s">
        <v>436</v>
      </c>
      <c r="C206" s="231" t="s">
        <v>260</v>
      </c>
      <c r="D206" s="236">
        <v>118</v>
      </c>
      <c r="E206" s="235" t="s">
        <v>286</v>
      </c>
      <c r="F206" s="235" t="s">
        <v>51</v>
      </c>
      <c r="G206" s="239">
        <v>872846.98</v>
      </c>
      <c r="H206" s="239"/>
      <c r="I206" s="239"/>
      <c r="J206" s="239">
        <v>872846.98</v>
      </c>
    </row>
    <row r="207" spans="1:10" ht="24">
      <c r="A207" s="234" t="s">
        <v>334</v>
      </c>
      <c r="B207" s="240" t="s">
        <v>437</v>
      </c>
      <c r="C207" s="231" t="s">
        <v>261</v>
      </c>
      <c r="D207" s="236">
        <v>118</v>
      </c>
      <c r="E207" s="235" t="s">
        <v>286</v>
      </c>
      <c r="F207" s="235" t="s">
        <v>51</v>
      </c>
      <c r="G207" s="239">
        <v>3621189.01</v>
      </c>
      <c r="H207" s="239"/>
      <c r="I207" s="239"/>
      <c r="J207" s="239">
        <v>3621189.01</v>
      </c>
    </row>
    <row r="208" spans="1:10" ht="24">
      <c r="A208" s="234" t="s">
        <v>334</v>
      </c>
      <c r="B208" s="240" t="s">
        <v>438</v>
      </c>
      <c r="C208" s="231" t="s">
        <v>262</v>
      </c>
      <c r="D208" s="236">
        <v>118</v>
      </c>
      <c r="E208" s="235" t="s">
        <v>286</v>
      </c>
      <c r="F208" s="235" t="s">
        <v>51</v>
      </c>
      <c r="G208" s="239">
        <v>1738472.85</v>
      </c>
      <c r="H208" s="239"/>
      <c r="I208" s="239"/>
      <c r="J208" s="239">
        <v>1738472.85</v>
      </c>
    </row>
    <row r="209" spans="1:10" ht="24">
      <c r="A209" s="234" t="s">
        <v>334</v>
      </c>
      <c r="B209" s="240" t="s">
        <v>439</v>
      </c>
      <c r="C209" s="231" t="s">
        <v>263</v>
      </c>
      <c r="D209" s="236">
        <v>118</v>
      </c>
      <c r="E209" s="235" t="s">
        <v>286</v>
      </c>
      <c r="F209" s="235" t="s">
        <v>51</v>
      </c>
      <c r="G209" s="239">
        <v>875728.5</v>
      </c>
      <c r="H209" s="239"/>
      <c r="I209" s="239"/>
      <c r="J209" s="239">
        <v>875728.5</v>
      </c>
    </row>
    <row r="210" spans="1:10" ht="24">
      <c r="A210" s="234" t="s">
        <v>334</v>
      </c>
      <c r="B210" s="240" t="s">
        <v>440</v>
      </c>
      <c r="C210" s="231" t="s">
        <v>264</v>
      </c>
      <c r="D210" s="236">
        <v>118</v>
      </c>
      <c r="E210" s="235" t="s">
        <v>286</v>
      </c>
      <c r="F210" s="235" t="s">
        <v>51</v>
      </c>
      <c r="G210" s="239">
        <v>3878709.9</v>
      </c>
      <c r="H210" s="239"/>
      <c r="I210" s="239"/>
      <c r="J210" s="239">
        <v>3878709.9</v>
      </c>
    </row>
    <row r="211" spans="1:10" ht="24">
      <c r="A211" s="234" t="s">
        <v>334</v>
      </c>
      <c r="B211" s="240" t="s">
        <v>441</v>
      </c>
      <c r="C211" s="231" t="s">
        <v>265</v>
      </c>
      <c r="D211" s="236">
        <v>118</v>
      </c>
      <c r="E211" s="235" t="s">
        <v>286</v>
      </c>
      <c r="F211" s="235" t="s">
        <v>51</v>
      </c>
      <c r="G211" s="239">
        <v>3177700.02</v>
      </c>
      <c r="H211" s="239"/>
      <c r="I211" s="239"/>
      <c r="J211" s="239">
        <v>3177700.02</v>
      </c>
    </row>
    <row r="212" spans="1:10" ht="24">
      <c r="A212" s="234" t="s">
        <v>334</v>
      </c>
      <c r="B212" s="240" t="s">
        <v>442</v>
      </c>
      <c r="C212" s="231" t="s">
        <v>266</v>
      </c>
      <c r="D212" s="236">
        <v>118</v>
      </c>
      <c r="E212" s="235" t="s">
        <v>286</v>
      </c>
      <c r="F212" s="235" t="s">
        <v>51</v>
      </c>
      <c r="G212" s="239">
        <v>1750886.83</v>
      </c>
      <c r="H212" s="239"/>
      <c r="I212" s="239"/>
      <c r="J212" s="239">
        <v>1750886.83</v>
      </c>
    </row>
    <row r="213" spans="1:10" ht="24">
      <c r="A213" s="234" t="s">
        <v>334</v>
      </c>
      <c r="B213" s="240" t="s">
        <v>443</v>
      </c>
      <c r="C213" s="231" t="s">
        <v>267</v>
      </c>
      <c r="D213" s="236">
        <v>118</v>
      </c>
      <c r="E213" s="235" t="s">
        <v>286</v>
      </c>
      <c r="F213" s="235" t="s">
        <v>51</v>
      </c>
      <c r="G213" s="239">
        <v>192725.95</v>
      </c>
      <c r="H213" s="239"/>
      <c r="I213" s="239"/>
      <c r="J213" s="239">
        <v>192725.95</v>
      </c>
    </row>
    <row r="214" spans="1:10" ht="24">
      <c r="A214" s="234" t="s">
        <v>334</v>
      </c>
      <c r="B214" s="240" t="s">
        <v>444</v>
      </c>
      <c r="C214" s="231" t="s">
        <v>268</v>
      </c>
      <c r="D214" s="236">
        <v>118</v>
      </c>
      <c r="E214" s="235" t="s">
        <v>286</v>
      </c>
      <c r="F214" s="235" t="s">
        <v>51</v>
      </c>
      <c r="G214" s="239">
        <v>238032</v>
      </c>
      <c r="H214" s="239"/>
      <c r="I214" s="239"/>
      <c r="J214" s="239">
        <v>238032</v>
      </c>
    </row>
    <row r="215" spans="1:10" ht="24">
      <c r="A215" s="234" t="s">
        <v>334</v>
      </c>
      <c r="B215" s="240" t="s">
        <v>445</v>
      </c>
      <c r="C215" s="231" t="s">
        <v>269</v>
      </c>
      <c r="D215" s="236">
        <v>118</v>
      </c>
      <c r="E215" s="235" t="s">
        <v>286</v>
      </c>
      <c r="F215" s="235" t="s">
        <v>51</v>
      </c>
      <c r="G215" s="239">
        <v>221991</v>
      </c>
      <c r="H215" s="239"/>
      <c r="I215" s="239"/>
      <c r="J215" s="239">
        <v>221991</v>
      </c>
    </row>
    <row r="216" spans="1:10" ht="21.75" customHeight="1">
      <c r="A216" s="234" t="s">
        <v>334</v>
      </c>
      <c r="B216" s="240" t="s">
        <v>447</v>
      </c>
      <c r="C216" s="231" t="s">
        <v>271</v>
      </c>
      <c r="D216" s="236">
        <v>118</v>
      </c>
      <c r="E216" s="235" t="s">
        <v>286</v>
      </c>
      <c r="F216" s="235" t="s">
        <v>51</v>
      </c>
      <c r="G216" s="239">
        <v>59404725.68</v>
      </c>
      <c r="H216" s="239"/>
      <c r="I216" s="239"/>
      <c r="J216" s="239">
        <v>59404725.68</v>
      </c>
    </row>
    <row r="217" spans="1:10" ht="21.75" customHeight="1">
      <c r="A217" s="234" t="s">
        <v>334</v>
      </c>
      <c r="B217" s="240" t="s">
        <v>448</v>
      </c>
      <c r="C217" s="231" t="s">
        <v>272</v>
      </c>
      <c r="D217" s="236">
        <v>118</v>
      </c>
      <c r="E217" s="235" t="s">
        <v>286</v>
      </c>
      <c r="F217" s="235" t="s">
        <v>51</v>
      </c>
      <c r="G217" s="239">
        <v>5407600</v>
      </c>
      <c r="H217" s="239"/>
      <c r="I217" s="239"/>
      <c r="J217" s="239">
        <v>5407600</v>
      </c>
    </row>
    <row r="218" spans="1:10" ht="21.75" customHeight="1">
      <c r="A218" s="234" t="s">
        <v>334</v>
      </c>
      <c r="B218" s="240" t="s">
        <v>449</v>
      </c>
      <c r="C218" s="231" t="s">
        <v>273</v>
      </c>
      <c r="D218" s="236">
        <v>118</v>
      </c>
      <c r="E218" s="235" t="s">
        <v>286</v>
      </c>
      <c r="F218" s="235" t="s">
        <v>51</v>
      </c>
      <c r="G218" s="239">
        <v>4647179.24</v>
      </c>
      <c r="H218" s="239"/>
      <c r="I218" s="239"/>
      <c r="J218" s="239">
        <v>4647179.24</v>
      </c>
    </row>
    <row r="219" spans="1:10" ht="21.75" customHeight="1">
      <c r="A219" s="234" t="s">
        <v>334</v>
      </c>
      <c r="B219" s="240" t="s">
        <v>450</v>
      </c>
      <c r="C219" s="231" t="s">
        <v>274</v>
      </c>
      <c r="D219" s="236">
        <v>118</v>
      </c>
      <c r="E219" s="235" t="s">
        <v>286</v>
      </c>
      <c r="F219" s="235" t="s">
        <v>51</v>
      </c>
      <c r="G219" s="239">
        <v>12116131.7</v>
      </c>
      <c r="H219" s="239"/>
      <c r="I219" s="239"/>
      <c r="J219" s="239">
        <v>12116131.7</v>
      </c>
    </row>
    <row r="220" spans="1:10" ht="21.75" customHeight="1">
      <c r="A220" s="234" t="s">
        <v>334</v>
      </c>
      <c r="B220" s="240" t="s">
        <v>451</v>
      </c>
      <c r="C220" s="231" t="s">
        <v>275</v>
      </c>
      <c r="D220" s="236">
        <v>118</v>
      </c>
      <c r="E220" s="235" t="s">
        <v>286</v>
      </c>
      <c r="F220" s="235" t="s">
        <v>51</v>
      </c>
      <c r="G220" s="239">
        <v>3035575.22</v>
      </c>
      <c r="H220" s="239"/>
      <c r="I220" s="239"/>
      <c r="J220" s="239">
        <v>3035575.22</v>
      </c>
    </row>
    <row r="221" spans="1:10" ht="21.75" customHeight="1">
      <c r="A221" s="234" t="s">
        <v>334</v>
      </c>
      <c r="B221" s="240" t="s">
        <v>452</v>
      </c>
      <c r="C221" s="231" t="s">
        <v>276</v>
      </c>
      <c r="D221" s="236">
        <v>118</v>
      </c>
      <c r="E221" s="235" t="s">
        <v>286</v>
      </c>
      <c r="F221" s="235" t="s">
        <v>51</v>
      </c>
      <c r="G221" s="239">
        <v>9717528.81</v>
      </c>
      <c r="H221" s="239"/>
      <c r="I221" s="239"/>
      <c r="J221" s="239">
        <v>9717528.81</v>
      </c>
    </row>
    <row r="222" spans="1:10" ht="21.75" customHeight="1">
      <c r="A222" s="234" t="s">
        <v>334</v>
      </c>
      <c r="B222" s="240" t="s">
        <v>453</v>
      </c>
      <c r="C222" s="231" t="s">
        <v>277</v>
      </c>
      <c r="D222" s="236">
        <v>118</v>
      </c>
      <c r="E222" s="235" t="s">
        <v>286</v>
      </c>
      <c r="F222" s="235" t="s">
        <v>51</v>
      </c>
      <c r="G222" s="239">
        <v>720697.8</v>
      </c>
      <c r="H222" s="239"/>
      <c r="I222" s="239"/>
      <c r="J222" s="239">
        <v>720697.8</v>
      </c>
    </row>
    <row r="223" spans="1:10" ht="21.75" customHeight="1">
      <c r="A223" s="234" t="s">
        <v>334</v>
      </c>
      <c r="B223" s="240" t="s">
        <v>454</v>
      </c>
      <c r="C223" s="231" t="s">
        <v>278</v>
      </c>
      <c r="D223" s="236">
        <v>118</v>
      </c>
      <c r="E223" s="235" t="s">
        <v>286</v>
      </c>
      <c r="F223" s="235" t="s">
        <v>51</v>
      </c>
      <c r="G223" s="239">
        <v>8074884.39</v>
      </c>
      <c r="H223" s="239"/>
      <c r="I223" s="239"/>
      <c r="J223" s="239">
        <v>8074884.39</v>
      </c>
    </row>
    <row r="224" spans="1:10" ht="21.75" customHeight="1">
      <c r="A224" s="234" t="s">
        <v>334</v>
      </c>
      <c r="B224" s="241" t="s">
        <v>456</v>
      </c>
      <c r="C224" s="231" t="s">
        <v>280</v>
      </c>
      <c r="D224" s="236">
        <v>118</v>
      </c>
      <c r="E224" s="235" t="s">
        <v>286</v>
      </c>
      <c r="F224" s="235" t="s">
        <v>51</v>
      </c>
      <c r="G224" s="239">
        <v>528943.2</v>
      </c>
      <c r="H224" s="239"/>
      <c r="I224" s="239"/>
      <c r="J224" s="239">
        <v>528943.2</v>
      </c>
    </row>
    <row r="225" spans="1:10" ht="21.75" customHeight="1">
      <c r="A225" s="234" t="s">
        <v>334</v>
      </c>
      <c r="B225" s="241" t="s">
        <v>457</v>
      </c>
      <c r="C225" s="231" t="s">
        <v>281</v>
      </c>
      <c r="D225" s="236">
        <v>118</v>
      </c>
      <c r="E225" s="235" t="s">
        <v>286</v>
      </c>
      <c r="F225" s="235" t="s">
        <v>51</v>
      </c>
      <c r="G225" s="239">
        <v>5857699.76</v>
      </c>
      <c r="H225" s="239"/>
      <c r="I225" s="239"/>
      <c r="J225" s="239">
        <v>5857699.76</v>
      </c>
    </row>
    <row r="226" spans="1:10" ht="21.75" customHeight="1">
      <c r="A226" s="234" t="s">
        <v>334</v>
      </c>
      <c r="B226" s="241" t="s">
        <v>458</v>
      </c>
      <c r="C226" s="231" t="s">
        <v>282</v>
      </c>
      <c r="D226" s="236">
        <v>118</v>
      </c>
      <c r="E226" s="235" t="s">
        <v>286</v>
      </c>
      <c r="F226" s="235" t="s">
        <v>51</v>
      </c>
      <c r="G226" s="239">
        <v>1093153.5</v>
      </c>
      <c r="H226" s="239"/>
      <c r="I226" s="239"/>
      <c r="J226" s="239">
        <v>1093153.5</v>
      </c>
    </row>
    <row r="227" spans="1:10" ht="21.75" customHeight="1">
      <c r="A227" s="234" t="s">
        <v>334</v>
      </c>
      <c r="B227" s="241" t="s">
        <v>459</v>
      </c>
      <c r="C227" s="231" t="s">
        <v>283</v>
      </c>
      <c r="D227" s="236">
        <v>118</v>
      </c>
      <c r="E227" s="235" t="s">
        <v>286</v>
      </c>
      <c r="F227" s="235" t="s">
        <v>51</v>
      </c>
      <c r="G227" s="239">
        <v>695795.18</v>
      </c>
      <c r="H227" s="239"/>
      <c r="I227" s="239"/>
      <c r="J227" s="239">
        <v>695795.18</v>
      </c>
    </row>
    <row r="228" spans="1:10" ht="21.75" customHeight="1">
      <c r="A228" s="242" t="s">
        <v>334</v>
      </c>
      <c r="B228" s="243" t="s">
        <v>460</v>
      </c>
      <c r="C228" s="244" t="s">
        <v>284</v>
      </c>
      <c r="D228" s="245">
        <v>118</v>
      </c>
      <c r="E228" s="246" t="s">
        <v>286</v>
      </c>
      <c r="F228" s="246" t="s">
        <v>51</v>
      </c>
      <c r="G228" s="247">
        <v>2645019.8</v>
      </c>
      <c r="H228" s="247"/>
      <c r="I228" s="247"/>
      <c r="J228" s="247">
        <v>2645019.8</v>
      </c>
    </row>
    <row r="229" spans="8:10" ht="24">
      <c r="H229" s="248">
        <f>SUM(H21:H228)</f>
        <v>364647091085.49994</v>
      </c>
      <c r="I229" s="248">
        <f>SUM(I21:I228)</f>
        <v>364647091085.50006</v>
      </c>
      <c r="J229" s="248">
        <f>SUM(J21:J228)</f>
        <v>324585820.71000004</v>
      </c>
    </row>
    <row r="230" spans="2:5" ht="24">
      <c r="B230" s="249"/>
      <c r="C230" s="250"/>
      <c r="D230" s="251"/>
      <c r="E230" s="250"/>
    </row>
    <row r="231" spans="1:5" s="249" customFormat="1" ht="24">
      <c r="A231" s="252"/>
      <c r="B231" s="253"/>
      <c r="C231" s="344" t="s">
        <v>155</v>
      </c>
      <c r="D231" s="344"/>
      <c r="E231" s="344"/>
    </row>
    <row r="232" spans="1:5" s="256" customFormat="1" ht="24">
      <c r="A232" s="254" t="s">
        <v>10</v>
      </c>
      <c r="B232" s="254" t="s">
        <v>6</v>
      </c>
      <c r="C232" s="227" t="s">
        <v>94</v>
      </c>
      <c r="D232" s="255" t="s">
        <v>156</v>
      </c>
      <c r="E232" s="227" t="s">
        <v>15</v>
      </c>
    </row>
    <row r="233" spans="1:5" s="249" customFormat="1" ht="24">
      <c r="A233" s="257">
        <v>100</v>
      </c>
      <c r="B233" s="258" t="s">
        <v>307</v>
      </c>
      <c r="C233" s="258" t="s">
        <v>335</v>
      </c>
      <c r="D233" s="259">
        <f>G4</f>
        <v>926322</v>
      </c>
      <c r="E233" s="258" t="s">
        <v>54</v>
      </c>
    </row>
    <row r="234" spans="1:5" s="249" customFormat="1" ht="24">
      <c r="A234" s="260">
        <v>101</v>
      </c>
      <c r="B234" s="261" t="s">
        <v>307</v>
      </c>
      <c r="C234" s="261" t="s">
        <v>336</v>
      </c>
      <c r="D234" s="259">
        <f aca="true" t="shared" si="0" ref="D234:D243">G5</f>
        <v>6640</v>
      </c>
      <c r="E234" s="261" t="s">
        <v>55</v>
      </c>
    </row>
    <row r="235" spans="1:5" s="249" customFormat="1" ht="24">
      <c r="A235" s="260">
        <v>102</v>
      </c>
      <c r="B235" s="261" t="s">
        <v>308</v>
      </c>
      <c r="C235" s="261" t="s">
        <v>337</v>
      </c>
      <c r="D235" s="259">
        <f t="shared" si="0"/>
        <v>6526</v>
      </c>
      <c r="E235" s="261" t="s">
        <v>147</v>
      </c>
    </row>
    <row r="236" spans="1:5" s="249" customFormat="1" ht="24">
      <c r="A236" s="260">
        <v>103</v>
      </c>
      <c r="B236" s="261" t="s">
        <v>308</v>
      </c>
      <c r="C236" s="261" t="s">
        <v>338</v>
      </c>
      <c r="D236" s="259">
        <f t="shared" si="0"/>
        <v>172550</v>
      </c>
      <c r="E236" s="261" t="s">
        <v>150</v>
      </c>
    </row>
    <row r="237" spans="1:5" s="249" customFormat="1" ht="24">
      <c r="A237" s="260">
        <v>104</v>
      </c>
      <c r="B237" s="261" t="s">
        <v>309</v>
      </c>
      <c r="C237" s="261" t="s">
        <v>339</v>
      </c>
      <c r="D237" s="259">
        <f t="shared" si="0"/>
        <v>1128</v>
      </c>
      <c r="E237" s="261" t="s">
        <v>145</v>
      </c>
    </row>
    <row r="238" spans="1:5" s="249" customFormat="1" ht="24">
      <c r="A238" s="260">
        <v>105</v>
      </c>
      <c r="B238" s="261" t="s">
        <v>310</v>
      </c>
      <c r="C238" s="261" t="s">
        <v>340</v>
      </c>
      <c r="D238" s="259">
        <f t="shared" si="0"/>
        <v>6700</v>
      </c>
      <c r="E238" s="261" t="s">
        <v>152</v>
      </c>
    </row>
    <row r="239" spans="1:5" s="249" customFormat="1" ht="24">
      <c r="A239" s="260">
        <v>106</v>
      </c>
      <c r="B239" s="261" t="s">
        <v>310</v>
      </c>
      <c r="C239" s="261" t="s">
        <v>341</v>
      </c>
      <c r="D239" s="259">
        <f t="shared" si="0"/>
        <v>1</v>
      </c>
      <c r="E239" s="261" t="s">
        <v>153</v>
      </c>
    </row>
    <row r="240" spans="1:5" s="249" customFormat="1" ht="24">
      <c r="A240" s="260">
        <v>107</v>
      </c>
      <c r="B240" s="261" t="s">
        <v>311</v>
      </c>
      <c r="C240" s="261" t="s">
        <v>342</v>
      </c>
      <c r="D240" s="259">
        <f t="shared" si="0"/>
        <v>1</v>
      </c>
      <c r="E240" s="261" t="s">
        <v>154</v>
      </c>
    </row>
    <row r="241" spans="1:5" s="249" customFormat="1" ht="24">
      <c r="A241" s="260">
        <v>108</v>
      </c>
      <c r="B241" s="261" t="s">
        <v>312</v>
      </c>
      <c r="C241" s="261" t="s">
        <v>343</v>
      </c>
      <c r="D241" s="259">
        <f t="shared" si="0"/>
        <v>1</v>
      </c>
      <c r="E241" s="261" t="s">
        <v>344</v>
      </c>
    </row>
    <row r="242" spans="1:5" s="249" customFormat="1" ht="24">
      <c r="A242" s="260">
        <v>109</v>
      </c>
      <c r="B242" s="261" t="s">
        <v>313</v>
      </c>
      <c r="C242" s="261" t="s">
        <v>345</v>
      </c>
      <c r="D242" s="259">
        <f t="shared" si="0"/>
        <v>88779</v>
      </c>
      <c r="E242" s="261" t="s">
        <v>141</v>
      </c>
    </row>
    <row r="243" spans="1:5" s="249" customFormat="1" ht="24">
      <c r="A243" s="260">
        <v>110</v>
      </c>
      <c r="B243" s="261" t="s">
        <v>307</v>
      </c>
      <c r="C243" s="261" t="s">
        <v>346</v>
      </c>
      <c r="D243" s="259">
        <f t="shared" si="0"/>
        <v>15500000</v>
      </c>
      <c r="E243" s="261" t="s">
        <v>142</v>
      </c>
    </row>
    <row r="244" spans="1:5" s="249" customFormat="1" ht="24">
      <c r="A244" s="260">
        <v>111</v>
      </c>
      <c r="B244" s="261" t="s">
        <v>461</v>
      </c>
      <c r="C244" s="261" t="s">
        <v>347</v>
      </c>
      <c r="D244" s="262">
        <f>G15+G16</f>
        <v>432411594416.1</v>
      </c>
      <c r="E244" s="261" t="s">
        <v>53</v>
      </c>
    </row>
    <row r="245" spans="1:5" s="249" customFormat="1" ht="24">
      <c r="A245" s="260">
        <v>112</v>
      </c>
      <c r="B245" s="261" t="s">
        <v>314</v>
      </c>
      <c r="C245" s="261" t="s">
        <v>348</v>
      </c>
      <c r="D245" s="262">
        <f>G17</f>
        <v>600240541.34</v>
      </c>
      <c r="E245" s="261" t="s">
        <v>52</v>
      </c>
    </row>
    <row r="246" spans="1:5" s="249" customFormat="1" ht="24">
      <c r="A246" s="260">
        <v>113</v>
      </c>
      <c r="B246" s="261" t="s">
        <v>315</v>
      </c>
      <c r="C246" s="261" t="s">
        <v>349</v>
      </c>
      <c r="D246" s="262">
        <f>G18</f>
        <v>21405177.08</v>
      </c>
      <c r="E246" s="261" t="s">
        <v>51</v>
      </c>
    </row>
    <row r="247" spans="1:5" s="249" customFormat="1" ht="24">
      <c r="A247" s="260">
        <v>114</v>
      </c>
      <c r="B247" s="261" t="s">
        <v>316</v>
      </c>
      <c r="C247" s="261" t="s">
        <v>165</v>
      </c>
      <c r="D247" s="259">
        <f>G19</f>
        <v>116</v>
      </c>
      <c r="E247" s="261" t="s">
        <v>55</v>
      </c>
    </row>
    <row r="248" spans="1:5" s="249" customFormat="1" ht="24">
      <c r="A248" s="260">
        <v>115</v>
      </c>
      <c r="B248" s="261" t="s">
        <v>317</v>
      </c>
      <c r="C248" s="261" t="s">
        <v>167</v>
      </c>
      <c r="D248" s="259">
        <f>G20</f>
        <v>11617</v>
      </c>
      <c r="E248" s="261" t="s">
        <v>56</v>
      </c>
    </row>
    <row r="249" spans="1:5" s="249" customFormat="1" ht="24">
      <c r="A249" s="260">
        <v>116</v>
      </c>
      <c r="B249" s="261" t="s">
        <v>462</v>
      </c>
      <c r="C249" s="263" t="s">
        <v>351</v>
      </c>
      <c r="D249" s="239">
        <f>H229</f>
        <v>364647091085.49994</v>
      </c>
      <c r="E249" s="261" t="s">
        <v>53</v>
      </c>
    </row>
    <row r="250" spans="1:5" s="249" customFormat="1" ht="24">
      <c r="A250" s="260">
        <v>117</v>
      </c>
      <c r="B250" s="261" t="s">
        <v>463</v>
      </c>
      <c r="C250" s="261" t="s">
        <v>178</v>
      </c>
      <c r="D250" s="239">
        <f>I229</f>
        <v>364647091085.50006</v>
      </c>
      <c r="E250" s="261" t="s">
        <v>53</v>
      </c>
    </row>
    <row r="251" spans="1:5" s="249" customFormat="1" ht="24">
      <c r="A251" s="264">
        <v>118</v>
      </c>
      <c r="B251" s="265" t="s">
        <v>463</v>
      </c>
      <c r="C251" s="265" t="s">
        <v>286</v>
      </c>
      <c r="D251" s="247">
        <f>J229</f>
        <v>324585820.71000004</v>
      </c>
      <c r="E251" s="265" t="s">
        <v>51</v>
      </c>
    </row>
    <row r="252" spans="1:5" s="249" customFormat="1" ht="24">
      <c r="A252" s="266"/>
      <c r="C252" s="224"/>
      <c r="D252" s="251"/>
      <c r="E252" s="224"/>
    </row>
    <row r="253" spans="1:5" s="249" customFormat="1" ht="24">
      <c r="A253" s="266"/>
      <c r="C253" s="343" t="s">
        <v>287</v>
      </c>
      <c r="D253" s="343"/>
      <c r="E253" s="343"/>
    </row>
    <row r="254" spans="1:5" s="249" customFormat="1" ht="24">
      <c r="A254" s="266"/>
      <c r="B254" s="267"/>
      <c r="C254" s="227" t="s">
        <v>94</v>
      </c>
      <c r="D254" s="255" t="s">
        <v>156</v>
      </c>
      <c r="E254" s="227" t="s">
        <v>15</v>
      </c>
    </row>
    <row r="255" spans="1:5" s="249" customFormat="1" ht="24">
      <c r="A255" s="266"/>
      <c r="C255" s="235" t="s">
        <v>178</v>
      </c>
      <c r="D255" s="268">
        <f>D244</f>
        <v>432411594416.1</v>
      </c>
      <c r="E255" s="235" t="s">
        <v>53</v>
      </c>
    </row>
    <row r="256" spans="1:5" s="249" customFormat="1" ht="24">
      <c r="A256" s="266"/>
      <c r="C256" s="246" t="s">
        <v>286</v>
      </c>
      <c r="D256" s="269">
        <f>D245</f>
        <v>600240541.34</v>
      </c>
      <c r="E256" s="246" t="s">
        <v>51</v>
      </c>
    </row>
    <row r="257" spans="1:4" s="249" customFormat="1" ht="24">
      <c r="A257" s="266"/>
      <c r="D257" s="270"/>
    </row>
    <row r="258" spans="1:4" s="249" customFormat="1" ht="24">
      <c r="A258" s="266"/>
      <c r="D258" s="270"/>
    </row>
    <row r="259" spans="1:4" s="249" customFormat="1" ht="24">
      <c r="A259" s="266"/>
      <c r="D259" s="270"/>
    </row>
    <row r="260" spans="1:4" s="249" customFormat="1" ht="24">
      <c r="A260" s="266"/>
      <c r="D260" s="270"/>
    </row>
    <row r="261" spans="1:5" s="249" customFormat="1" ht="24">
      <c r="A261" s="266"/>
      <c r="C261" s="343" t="s">
        <v>288</v>
      </c>
      <c r="D261" s="343"/>
      <c r="E261" s="343"/>
    </row>
    <row r="262" spans="1:5" s="249" customFormat="1" ht="24">
      <c r="A262" s="266"/>
      <c r="C262" s="227" t="s">
        <v>94</v>
      </c>
      <c r="D262" s="255" t="s">
        <v>156</v>
      </c>
      <c r="E262" s="227" t="s">
        <v>15</v>
      </c>
    </row>
    <row r="263" spans="1:5" s="249" customFormat="1" ht="24">
      <c r="A263" s="266"/>
      <c r="C263" s="235" t="s">
        <v>178</v>
      </c>
      <c r="D263" s="268">
        <f>D255</f>
        <v>432411594416.1</v>
      </c>
      <c r="E263" s="235" t="s">
        <v>53</v>
      </c>
    </row>
    <row r="264" spans="1:5" s="249" customFormat="1" ht="24">
      <c r="A264" s="266"/>
      <c r="C264" s="246" t="s">
        <v>286</v>
      </c>
      <c r="D264" s="269">
        <f>D256</f>
        <v>600240541.34</v>
      </c>
      <c r="E264" s="246" t="s">
        <v>51</v>
      </c>
    </row>
    <row r="265" spans="1:4" s="249" customFormat="1" ht="24">
      <c r="A265" s="266"/>
      <c r="D265" s="270"/>
    </row>
    <row r="266" spans="1:5" s="249" customFormat="1" ht="24">
      <c r="A266" s="266"/>
      <c r="C266" s="343" t="s">
        <v>289</v>
      </c>
      <c r="D266" s="343"/>
      <c r="E266" s="343"/>
    </row>
    <row r="267" spans="1:5" s="249" customFormat="1" ht="24">
      <c r="A267" s="266"/>
      <c r="C267" s="227" t="s">
        <v>94</v>
      </c>
      <c r="D267" s="255" t="s">
        <v>156</v>
      </c>
      <c r="E267" s="227" t="s">
        <v>15</v>
      </c>
    </row>
    <row r="268" spans="1:5" s="249" customFormat="1" ht="24">
      <c r="A268" s="266"/>
      <c r="C268" s="271" t="s">
        <v>178</v>
      </c>
      <c r="D268" s="272">
        <f>D263</f>
        <v>432411594416.1</v>
      </c>
      <c r="E268" s="271" t="s">
        <v>53</v>
      </c>
    </row>
    <row r="269" spans="1:4" s="249" customFormat="1" ht="24">
      <c r="A269" s="266"/>
      <c r="D269" s="270"/>
    </row>
    <row r="270" spans="1:4" s="249" customFormat="1" ht="24">
      <c r="A270" s="266"/>
      <c r="D270" s="270"/>
    </row>
    <row r="271" spans="1:5" s="249" customFormat="1" ht="24">
      <c r="A271" s="266"/>
      <c r="B271" s="224" t="s">
        <v>144</v>
      </c>
      <c r="C271" s="224" t="s">
        <v>290</v>
      </c>
      <c r="D271" s="224"/>
      <c r="E271" s="273">
        <f>D233</f>
        <v>926322</v>
      </c>
    </row>
    <row r="272" spans="1:5" s="249" customFormat="1" ht="24">
      <c r="A272" s="266"/>
      <c r="B272" s="224" t="s">
        <v>151</v>
      </c>
      <c r="C272" s="224" t="s">
        <v>291</v>
      </c>
      <c r="D272" s="224"/>
      <c r="E272" s="273">
        <f>D234</f>
        <v>6640</v>
      </c>
    </row>
    <row r="273" spans="1:5" s="249" customFormat="1" ht="24">
      <c r="A273" s="266"/>
      <c r="B273" s="224" t="s">
        <v>146</v>
      </c>
      <c r="C273" s="224" t="s">
        <v>292</v>
      </c>
      <c r="D273" s="224"/>
      <c r="E273" s="224"/>
    </row>
    <row r="274" spans="1:5" s="249" customFormat="1" ht="24">
      <c r="A274" s="266"/>
      <c r="B274" s="224" t="s">
        <v>143</v>
      </c>
      <c r="C274" s="223" t="s">
        <v>293</v>
      </c>
      <c r="D274" s="223" t="s">
        <v>147</v>
      </c>
      <c r="E274" s="223" t="s">
        <v>294</v>
      </c>
    </row>
    <row r="275" spans="1:5" s="249" customFormat="1" ht="24">
      <c r="A275" s="266"/>
      <c r="B275" s="224" t="s">
        <v>464</v>
      </c>
      <c r="C275" s="274">
        <f>31+30+31+31+28+31+30+31</f>
        <v>243</v>
      </c>
      <c r="D275" s="274">
        <v>6530</v>
      </c>
      <c r="E275" s="274">
        <f>C275*D275</f>
        <v>1586790</v>
      </c>
    </row>
    <row r="276" spans="1:5" s="249" customFormat="1" ht="24">
      <c r="A276" s="266"/>
      <c r="B276" s="224" t="s">
        <v>465</v>
      </c>
      <c r="C276" s="274">
        <f>30+31+31+30</f>
        <v>122</v>
      </c>
      <c r="D276" s="274">
        <v>6518</v>
      </c>
      <c r="E276" s="274">
        <f>C276*D276</f>
        <v>795196</v>
      </c>
    </row>
    <row r="277" spans="1:5" s="249" customFormat="1" ht="24.75" thickBot="1">
      <c r="A277" s="266"/>
      <c r="B277" s="275" t="s">
        <v>4</v>
      </c>
      <c r="C277" s="276">
        <f>SUM(C275:C276)</f>
        <v>365</v>
      </c>
      <c r="D277" s="277"/>
      <c r="E277" s="278">
        <f>SUM(E275:E276)</f>
        <v>2381986</v>
      </c>
    </row>
    <row r="278" spans="1:5" s="249" customFormat="1" ht="25.5" thickBot="1" thickTop="1">
      <c r="A278" s="266"/>
      <c r="B278" s="224"/>
      <c r="C278" s="274"/>
      <c r="D278" s="274"/>
      <c r="E278" s="276">
        <f>E277/C277</f>
        <v>6525.989041095891</v>
      </c>
    </row>
    <row r="279" spans="1:5" s="249" customFormat="1" ht="24.75" thickTop="1">
      <c r="A279" s="266"/>
      <c r="B279" s="224" t="s">
        <v>149</v>
      </c>
      <c r="C279" s="224" t="s">
        <v>295</v>
      </c>
      <c r="D279" s="224"/>
      <c r="E279" s="273">
        <f>(35*50*40)+(21*20*40)+(35*30*40)+(7*200*20)+(7*150*15)</f>
        <v>172550</v>
      </c>
    </row>
    <row r="280" spans="1:5" s="249" customFormat="1" ht="24">
      <c r="A280" s="266"/>
      <c r="B280" s="224" t="s">
        <v>296</v>
      </c>
      <c r="C280" s="224" t="s">
        <v>297</v>
      </c>
      <c r="D280" s="224"/>
      <c r="E280" s="273">
        <f>D237</f>
        <v>1128</v>
      </c>
    </row>
    <row r="281" spans="1:5" s="249" customFormat="1" ht="24">
      <c r="A281" s="266"/>
      <c r="B281" s="224" t="s">
        <v>298</v>
      </c>
      <c r="C281" s="224"/>
      <c r="D281" s="224"/>
      <c r="E281" s="224"/>
    </row>
    <row r="282" spans="1:4" s="249" customFormat="1" ht="24">
      <c r="A282" s="266"/>
      <c r="D282" s="270"/>
    </row>
    <row r="283" spans="1:4" s="249" customFormat="1" ht="24">
      <c r="A283" s="266"/>
      <c r="D283" s="270"/>
    </row>
    <row r="284" spans="1:4" s="249" customFormat="1" ht="24">
      <c r="A284" s="266"/>
      <c r="D284" s="270"/>
    </row>
    <row r="285" spans="1:4" s="249" customFormat="1" ht="24">
      <c r="A285" s="266"/>
      <c r="D285" s="270"/>
    </row>
    <row r="286" spans="1:4" s="249" customFormat="1" ht="24">
      <c r="A286" s="266"/>
      <c r="D286" s="270"/>
    </row>
    <row r="287" spans="1:4" s="249" customFormat="1" ht="24">
      <c r="A287" s="266"/>
      <c r="D287" s="270"/>
    </row>
    <row r="288" spans="1:4" s="249" customFormat="1" ht="24">
      <c r="A288" s="266"/>
      <c r="D288" s="270"/>
    </row>
    <row r="289" spans="1:4" s="249" customFormat="1" ht="24">
      <c r="A289" s="266"/>
      <c r="D289" s="270"/>
    </row>
    <row r="290" spans="1:4" s="249" customFormat="1" ht="24">
      <c r="A290" s="266"/>
      <c r="D290" s="270"/>
    </row>
    <row r="291" spans="1:4" s="249" customFormat="1" ht="24">
      <c r="A291" s="266"/>
      <c r="D291" s="270"/>
    </row>
    <row r="292" spans="1:4" s="249" customFormat="1" ht="24">
      <c r="A292" s="266"/>
      <c r="D292" s="270"/>
    </row>
    <row r="293" spans="1:4" s="249" customFormat="1" ht="24">
      <c r="A293" s="266"/>
      <c r="D293" s="270"/>
    </row>
    <row r="294" spans="1:4" s="249" customFormat="1" ht="24">
      <c r="A294" s="266"/>
      <c r="D294" s="270"/>
    </row>
    <row r="295" spans="1:4" s="249" customFormat="1" ht="24">
      <c r="A295" s="266"/>
      <c r="D295" s="270"/>
    </row>
    <row r="296" spans="1:4" s="249" customFormat="1" ht="24">
      <c r="A296" s="266"/>
      <c r="D296" s="270"/>
    </row>
    <row r="297" spans="1:4" s="249" customFormat="1" ht="24">
      <c r="A297" s="266"/>
      <c r="D297" s="270"/>
    </row>
    <row r="298" spans="1:4" s="249" customFormat="1" ht="24">
      <c r="A298" s="266"/>
      <c r="D298" s="270"/>
    </row>
    <row r="299" spans="1:4" s="249" customFormat="1" ht="24">
      <c r="A299" s="266"/>
      <c r="D299" s="270"/>
    </row>
    <row r="300" spans="1:4" s="249" customFormat="1" ht="24">
      <c r="A300" s="266"/>
      <c r="D300" s="270"/>
    </row>
    <row r="301" spans="1:4" s="249" customFormat="1" ht="24">
      <c r="A301" s="266"/>
      <c r="D301" s="270"/>
    </row>
    <row r="302" spans="1:4" s="249" customFormat="1" ht="24">
      <c r="A302" s="266"/>
      <c r="D302" s="270"/>
    </row>
    <row r="303" spans="1:4" s="249" customFormat="1" ht="24">
      <c r="A303" s="266"/>
      <c r="D303" s="270"/>
    </row>
    <row r="304" spans="1:4" s="249" customFormat="1" ht="24">
      <c r="A304" s="266"/>
      <c r="D304" s="270"/>
    </row>
    <row r="305" spans="1:4" s="249" customFormat="1" ht="24">
      <c r="A305" s="266"/>
      <c r="D305" s="270"/>
    </row>
    <row r="306" spans="1:4" s="249" customFormat="1" ht="24">
      <c r="A306" s="266"/>
      <c r="D306" s="270"/>
    </row>
    <row r="307" spans="1:4" s="249" customFormat="1" ht="24">
      <c r="A307" s="266"/>
      <c r="D307" s="270"/>
    </row>
    <row r="308" spans="1:4" s="249" customFormat="1" ht="24">
      <c r="A308" s="266"/>
      <c r="D308" s="270"/>
    </row>
    <row r="309" spans="1:4" s="249" customFormat="1" ht="24">
      <c r="A309" s="266"/>
      <c r="D309" s="270"/>
    </row>
    <row r="310" spans="1:4" s="249" customFormat="1" ht="24">
      <c r="A310" s="266"/>
      <c r="D310" s="270"/>
    </row>
    <row r="311" spans="1:4" s="249" customFormat="1" ht="24">
      <c r="A311" s="266"/>
      <c r="D311" s="270"/>
    </row>
    <row r="312" spans="1:4" s="249" customFormat="1" ht="24">
      <c r="A312" s="266"/>
      <c r="D312" s="270"/>
    </row>
    <row r="313" spans="1:4" s="249" customFormat="1" ht="24">
      <c r="A313" s="266"/>
      <c r="D313" s="270"/>
    </row>
    <row r="314" spans="1:4" s="249" customFormat="1" ht="24">
      <c r="A314" s="266"/>
      <c r="D314" s="270"/>
    </row>
    <row r="315" spans="1:4" s="249" customFormat="1" ht="24">
      <c r="A315" s="266"/>
      <c r="D315" s="270"/>
    </row>
    <row r="316" spans="1:4" s="249" customFormat="1" ht="24">
      <c r="A316" s="266"/>
      <c r="D316" s="270"/>
    </row>
    <row r="317" spans="1:4" s="249" customFormat="1" ht="24">
      <c r="A317" s="266"/>
      <c r="D317" s="270"/>
    </row>
    <row r="318" spans="1:4" s="249" customFormat="1" ht="24">
      <c r="A318" s="266"/>
      <c r="D318" s="270"/>
    </row>
    <row r="319" spans="1:4" s="249" customFormat="1" ht="24">
      <c r="A319" s="266"/>
      <c r="D319" s="270"/>
    </row>
    <row r="320" spans="1:4" s="249" customFormat="1" ht="24">
      <c r="A320" s="266"/>
      <c r="D320" s="270"/>
    </row>
    <row r="321" spans="1:4" s="249" customFormat="1" ht="24">
      <c r="A321" s="266"/>
      <c r="D321" s="270"/>
    </row>
    <row r="322" spans="1:4" s="249" customFormat="1" ht="24">
      <c r="A322" s="266"/>
      <c r="D322" s="270"/>
    </row>
    <row r="323" spans="1:4" s="249" customFormat="1" ht="24">
      <c r="A323" s="266"/>
      <c r="D323" s="270"/>
    </row>
    <row r="324" spans="1:4" s="249" customFormat="1" ht="24">
      <c r="A324" s="266"/>
      <c r="D324" s="270"/>
    </row>
    <row r="325" spans="1:4" s="249" customFormat="1" ht="24">
      <c r="A325" s="266"/>
      <c r="D325" s="270"/>
    </row>
    <row r="326" spans="1:4" s="249" customFormat="1" ht="24">
      <c r="A326" s="266"/>
      <c r="D326" s="270"/>
    </row>
    <row r="327" spans="1:4" s="249" customFormat="1" ht="24">
      <c r="A327" s="266"/>
      <c r="D327" s="270"/>
    </row>
    <row r="328" spans="1:4" s="249" customFormat="1" ht="24">
      <c r="A328" s="266"/>
      <c r="D328" s="270"/>
    </row>
    <row r="329" spans="1:4" s="249" customFormat="1" ht="24">
      <c r="A329" s="266"/>
      <c r="D329" s="270"/>
    </row>
    <row r="330" spans="1:4" s="249" customFormat="1" ht="24">
      <c r="A330" s="266"/>
      <c r="D330" s="270"/>
    </row>
    <row r="331" spans="1:4" s="249" customFormat="1" ht="24">
      <c r="A331" s="266"/>
      <c r="D331" s="270"/>
    </row>
    <row r="332" spans="1:4" s="249" customFormat="1" ht="24">
      <c r="A332" s="266"/>
      <c r="D332" s="270"/>
    </row>
    <row r="333" spans="1:4" s="249" customFormat="1" ht="24">
      <c r="A333" s="266"/>
      <c r="D333" s="270"/>
    </row>
    <row r="334" spans="1:4" s="249" customFormat="1" ht="24">
      <c r="A334" s="266"/>
      <c r="D334" s="270"/>
    </row>
    <row r="335" spans="1:4" s="249" customFormat="1" ht="24">
      <c r="A335" s="266"/>
      <c r="D335" s="270"/>
    </row>
    <row r="336" spans="1:4" s="249" customFormat="1" ht="24">
      <c r="A336" s="266"/>
      <c r="D336" s="270"/>
    </row>
    <row r="337" spans="1:4" s="249" customFormat="1" ht="24">
      <c r="A337" s="266"/>
      <c r="D337" s="270"/>
    </row>
    <row r="338" spans="1:4" s="249" customFormat="1" ht="24">
      <c r="A338" s="266"/>
      <c r="D338" s="270"/>
    </row>
    <row r="339" spans="1:4" s="249" customFormat="1" ht="24">
      <c r="A339" s="266"/>
      <c r="D339" s="270"/>
    </row>
    <row r="340" spans="1:4" s="249" customFormat="1" ht="24">
      <c r="A340" s="266"/>
      <c r="D340" s="270"/>
    </row>
    <row r="341" spans="1:4" s="249" customFormat="1" ht="24">
      <c r="A341" s="266"/>
      <c r="D341" s="270"/>
    </row>
    <row r="342" spans="1:4" s="249" customFormat="1" ht="24">
      <c r="A342" s="266"/>
      <c r="D342" s="270"/>
    </row>
    <row r="343" spans="2:5" ht="24">
      <c r="B343" s="249"/>
      <c r="C343" s="249"/>
      <c r="D343" s="270"/>
      <c r="E343" s="249"/>
    </row>
    <row r="344" spans="2:5" ht="24">
      <c r="B344" s="249"/>
      <c r="C344" s="249"/>
      <c r="D344" s="270"/>
      <c r="E344" s="249"/>
    </row>
    <row r="345" spans="2:5" ht="24">
      <c r="B345" s="249"/>
      <c r="C345" s="249"/>
      <c r="D345" s="270"/>
      <c r="E345" s="249"/>
    </row>
    <row r="346" spans="2:5" ht="24">
      <c r="B346" s="249"/>
      <c r="C346" s="249"/>
      <c r="D346" s="270"/>
      <c r="E346" s="249"/>
    </row>
    <row r="347" spans="2:5" ht="24">
      <c r="B347" s="249"/>
      <c r="C347" s="249"/>
      <c r="D347" s="270"/>
      <c r="E347" s="249"/>
    </row>
    <row r="348" spans="2:5" ht="24">
      <c r="B348" s="249"/>
      <c r="C348" s="249"/>
      <c r="D348" s="270"/>
      <c r="E348" s="249"/>
    </row>
    <row r="349" spans="2:5" ht="24">
      <c r="B349" s="249"/>
      <c r="C349" s="249"/>
      <c r="D349" s="270"/>
      <c r="E349" s="249"/>
    </row>
    <row r="350" spans="2:5" ht="24">
      <c r="B350" s="249"/>
      <c r="C350" s="249"/>
      <c r="D350" s="270"/>
      <c r="E350" s="249"/>
    </row>
    <row r="351" spans="2:5" ht="24">
      <c r="B351" s="249"/>
      <c r="C351" s="249"/>
      <c r="D351" s="270"/>
      <c r="E351" s="249"/>
    </row>
    <row r="352" spans="2:5" ht="24">
      <c r="B352" s="249"/>
      <c r="C352" s="249"/>
      <c r="D352" s="270"/>
      <c r="E352" s="249"/>
    </row>
  </sheetData>
  <sheetProtection/>
  <mergeCells count="5">
    <mergeCell ref="A2:G2"/>
    <mergeCell ref="C231:E231"/>
    <mergeCell ref="C253:E253"/>
    <mergeCell ref="C261:E261"/>
    <mergeCell ref="C266:E266"/>
  </mergeCells>
  <printOptions horizontalCentered="1"/>
  <pageMargins left="0.3937007874015748" right="0" top="0" bottom="0" header="0" footer="0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"/>
  <sheetViews>
    <sheetView zoomScale="60" zoomScaleNormal="60" zoomScalePageLayoutView="0" workbookViewId="0" topLeftCell="A1">
      <selection activeCell="A5" sqref="A5:T7"/>
    </sheetView>
  </sheetViews>
  <sheetFormatPr defaultColWidth="10.28125" defaultRowHeight="12.75"/>
  <cols>
    <col min="1" max="1" width="34.7109375" style="54" customWidth="1"/>
    <col min="2" max="2" width="19.28125" style="56" bestFit="1" customWidth="1"/>
    <col min="3" max="3" width="19.140625" style="56" bestFit="1" customWidth="1"/>
    <col min="4" max="4" width="18.140625" style="56" bestFit="1" customWidth="1"/>
    <col min="5" max="5" width="17.421875" style="56" bestFit="1" customWidth="1"/>
    <col min="6" max="6" width="19.7109375" style="57" bestFit="1" customWidth="1"/>
    <col min="7" max="7" width="22.28125" style="58" bestFit="1" customWidth="1"/>
    <col min="8" max="8" width="15.8515625" style="59" bestFit="1" customWidth="1"/>
    <col min="9" max="9" width="15.57421875" style="57" bestFit="1" customWidth="1"/>
    <col min="10" max="10" width="17.7109375" style="56" bestFit="1" customWidth="1"/>
    <col min="11" max="11" width="19.00390625" style="56" bestFit="1" customWidth="1"/>
    <col min="12" max="12" width="16.8515625" style="56" bestFit="1" customWidth="1"/>
    <col min="13" max="13" width="16.8515625" style="57" bestFit="1" customWidth="1"/>
    <col min="14" max="14" width="17.8515625" style="58" bestFit="1" customWidth="1"/>
    <col min="15" max="15" width="21.8515625" style="59" bestFit="1" customWidth="1"/>
    <col min="16" max="16" width="18.8515625" style="57" customWidth="1"/>
    <col min="17" max="17" width="12.7109375" style="59" customWidth="1"/>
    <col min="18" max="18" width="13.7109375" style="54" bestFit="1" customWidth="1"/>
    <col min="19" max="19" width="14.57421875" style="54" bestFit="1" customWidth="1"/>
    <col min="20" max="20" width="17.28125" style="54" customWidth="1"/>
    <col min="21" max="16384" width="10.28125" style="54" customWidth="1"/>
  </cols>
  <sheetData>
    <row r="1" spans="1:20" ht="24">
      <c r="A1" s="346" t="s">
        <v>466</v>
      </c>
      <c r="B1" s="346"/>
      <c r="C1" s="346"/>
      <c r="D1" s="346"/>
      <c r="E1" s="346"/>
      <c r="F1" s="346"/>
      <c r="G1" s="346"/>
      <c r="H1" s="346"/>
      <c r="I1" s="346"/>
      <c r="J1" s="346" t="s">
        <v>466</v>
      </c>
      <c r="K1" s="346"/>
      <c r="L1" s="346"/>
      <c r="M1" s="346"/>
      <c r="N1" s="346"/>
      <c r="O1" s="346"/>
      <c r="P1" s="346"/>
      <c r="Q1" s="346"/>
      <c r="R1" s="64" t="s">
        <v>466</v>
      </c>
      <c r="S1" s="64"/>
      <c r="T1" s="64"/>
    </row>
    <row r="2" spans="1:20" ht="24">
      <c r="A2" s="351" t="s">
        <v>118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2"/>
      <c r="S2" s="352"/>
      <c r="T2" s="352"/>
    </row>
    <row r="3" spans="1:20" ht="24">
      <c r="A3" s="65"/>
      <c r="B3" s="347" t="s">
        <v>301</v>
      </c>
      <c r="C3" s="347"/>
      <c r="D3" s="347"/>
      <c r="E3" s="347"/>
      <c r="F3" s="347"/>
      <c r="G3" s="347"/>
      <c r="H3" s="347"/>
      <c r="I3" s="347"/>
      <c r="J3" s="347" t="s">
        <v>467</v>
      </c>
      <c r="K3" s="347"/>
      <c r="L3" s="347"/>
      <c r="M3" s="347"/>
      <c r="N3" s="347"/>
      <c r="O3" s="347"/>
      <c r="P3" s="347"/>
      <c r="Q3" s="347"/>
      <c r="R3" s="347"/>
      <c r="S3" s="347"/>
      <c r="T3" s="347"/>
    </row>
    <row r="4" spans="1:20" s="70" customFormat="1" ht="57.75" customHeight="1">
      <c r="A4" s="66" t="s">
        <v>27</v>
      </c>
      <c r="B4" s="67" t="s">
        <v>65</v>
      </c>
      <c r="C4" s="67" t="s">
        <v>66</v>
      </c>
      <c r="D4" s="67" t="s">
        <v>3</v>
      </c>
      <c r="E4" s="67" t="s">
        <v>11</v>
      </c>
      <c r="F4" s="67" t="s">
        <v>12</v>
      </c>
      <c r="G4" s="68" t="s">
        <v>18</v>
      </c>
      <c r="H4" s="69" t="s">
        <v>15</v>
      </c>
      <c r="I4" s="67" t="s">
        <v>29</v>
      </c>
      <c r="J4" s="67" t="s">
        <v>65</v>
      </c>
      <c r="K4" s="67" t="s">
        <v>66</v>
      </c>
      <c r="L4" s="67" t="s">
        <v>3</v>
      </c>
      <c r="M4" s="67" t="s">
        <v>11</v>
      </c>
      <c r="N4" s="67" t="s">
        <v>12</v>
      </c>
      <c r="O4" s="68" t="s">
        <v>18</v>
      </c>
      <c r="P4" s="69" t="s">
        <v>15</v>
      </c>
      <c r="Q4" s="67" t="s">
        <v>29</v>
      </c>
      <c r="R4" s="67" t="s">
        <v>67</v>
      </c>
      <c r="S4" s="69" t="s">
        <v>71</v>
      </c>
      <c r="T4" s="67" t="s">
        <v>69</v>
      </c>
    </row>
    <row r="5" spans="1:20" ht="24">
      <c r="A5" s="183"/>
      <c r="B5" s="72"/>
      <c r="C5" s="72"/>
      <c r="D5" s="72"/>
      <c r="E5" s="72"/>
      <c r="F5" s="184"/>
      <c r="G5" s="185"/>
      <c r="H5" s="186"/>
      <c r="I5" s="184"/>
      <c r="J5" s="72"/>
      <c r="K5" s="72"/>
      <c r="L5" s="72"/>
      <c r="M5" s="72"/>
      <c r="N5" s="184"/>
      <c r="O5" s="185"/>
      <c r="P5" s="186"/>
      <c r="Q5" s="184"/>
      <c r="R5" s="184"/>
      <c r="S5" s="186"/>
      <c r="T5" s="184"/>
    </row>
    <row r="6" spans="1:20" ht="24">
      <c r="A6" s="73" t="s">
        <v>57</v>
      </c>
      <c r="B6" s="9">
        <v>996469182.61</v>
      </c>
      <c r="C6" s="9">
        <v>2102734357.75</v>
      </c>
      <c r="D6" s="9">
        <v>48819370.36</v>
      </c>
      <c r="E6" s="9">
        <v>166842111.73</v>
      </c>
      <c r="F6" s="37">
        <f>SUM(B6:E6)</f>
        <v>3314865022.4500003</v>
      </c>
      <c r="G6" s="135">
        <v>880984259503.1199</v>
      </c>
      <c r="H6" s="8" t="s">
        <v>53</v>
      </c>
      <c r="I6" s="138">
        <f>F6/G6</f>
        <v>0.0037626835970027465</v>
      </c>
      <c r="J6" s="306">
        <v>888818082.1069458</v>
      </c>
      <c r="K6" s="306">
        <v>630895293.245693</v>
      </c>
      <c r="L6" s="306">
        <v>313450059.72467756</v>
      </c>
      <c r="M6" s="306">
        <v>162367593.9935022</v>
      </c>
      <c r="N6" s="37">
        <f>SUM(J6:M6)</f>
        <v>1995531029.0708184</v>
      </c>
      <c r="O6" s="299">
        <v>432411594416.1</v>
      </c>
      <c r="P6" s="235" t="s">
        <v>53</v>
      </c>
      <c r="Q6" s="138">
        <f>N6/O6</f>
        <v>0.004614887886541182</v>
      </c>
      <c r="R6" s="194">
        <f aca="true" t="shared" si="0" ref="R6:S8">(N6-F6)*100/N6</f>
        <v>-66.1144314049331</v>
      </c>
      <c r="S6" s="194">
        <f t="shared" si="0"/>
        <v>-103.73742769148981</v>
      </c>
      <c r="T6" s="194">
        <f>(Q6-I6)*100/Q6</f>
        <v>18.46641371340346</v>
      </c>
    </row>
    <row r="7" spans="1:20" ht="24">
      <c r="A7" s="199" t="s">
        <v>37</v>
      </c>
      <c r="B7" s="200">
        <v>608083583</v>
      </c>
      <c r="C7" s="200">
        <v>1109527578.43</v>
      </c>
      <c r="D7" s="200">
        <v>26060209.94</v>
      </c>
      <c r="E7" s="200">
        <v>109829146.84</v>
      </c>
      <c r="F7" s="44">
        <f>SUM(B7:E7)</f>
        <v>1853500518.21</v>
      </c>
      <c r="G7" s="136">
        <v>858104191.29</v>
      </c>
      <c r="H7" s="189" t="s">
        <v>51</v>
      </c>
      <c r="I7" s="190">
        <f>F7/G7</f>
        <v>2.15999471512149</v>
      </c>
      <c r="J7" s="307">
        <v>730547950.5830549</v>
      </c>
      <c r="K7" s="307">
        <v>553798983.8243071</v>
      </c>
      <c r="L7" s="307">
        <v>286281803.1153223</v>
      </c>
      <c r="M7" s="307">
        <v>148845612.3264979</v>
      </c>
      <c r="N7" s="44">
        <f>SUM(J7:M7)</f>
        <v>1719474349.8491821</v>
      </c>
      <c r="O7" s="300">
        <v>600240541.34</v>
      </c>
      <c r="P7" s="246" t="s">
        <v>51</v>
      </c>
      <c r="Q7" s="190">
        <f>N7/O7</f>
        <v>2.864642141649682</v>
      </c>
      <c r="R7" s="182">
        <f t="shared" si="0"/>
        <v>-7.79460120312778</v>
      </c>
      <c r="S7" s="182">
        <f t="shared" si="0"/>
        <v>-42.960052210791225</v>
      </c>
      <c r="T7" s="182">
        <f>(Q7-I7)*100/Q7</f>
        <v>24.598096086179947</v>
      </c>
    </row>
    <row r="8" spans="1:20" s="77" customFormat="1" ht="24.75" thickBot="1">
      <c r="A8" s="74" t="s">
        <v>72</v>
      </c>
      <c r="B8" s="46">
        <f aca="true" t="shared" si="1" ref="B8:H8">SUM(B6:B7)</f>
        <v>1604552765.6100001</v>
      </c>
      <c r="C8" s="46">
        <f t="shared" si="1"/>
        <v>3212261936.1800003</v>
      </c>
      <c r="D8" s="46">
        <f t="shared" si="1"/>
        <v>74879580.3</v>
      </c>
      <c r="E8" s="46">
        <f t="shared" si="1"/>
        <v>276671258.57</v>
      </c>
      <c r="F8" s="46">
        <f t="shared" si="1"/>
        <v>5168365540.66</v>
      </c>
      <c r="G8" s="75">
        <f t="shared" si="1"/>
        <v>881842363694.4099</v>
      </c>
      <c r="H8" s="75">
        <f t="shared" si="1"/>
        <v>0</v>
      </c>
      <c r="I8" s="162">
        <f>F8/G8</f>
        <v>0.005860872366130762</v>
      </c>
      <c r="J8" s="46">
        <f aca="true" t="shared" si="2" ref="J8:P8">SUM(J6:J7)</f>
        <v>1619366032.6900005</v>
      </c>
      <c r="K8" s="46">
        <f t="shared" si="2"/>
        <v>1184694277.0700002</v>
      </c>
      <c r="L8" s="46">
        <f t="shared" si="2"/>
        <v>599731862.8399999</v>
      </c>
      <c r="M8" s="46">
        <f t="shared" si="2"/>
        <v>311213206.3200001</v>
      </c>
      <c r="N8" s="46">
        <f t="shared" si="2"/>
        <v>3715005378.9200006</v>
      </c>
      <c r="O8" s="75">
        <f t="shared" si="2"/>
        <v>433011834957.44</v>
      </c>
      <c r="P8" s="75">
        <f t="shared" si="2"/>
        <v>0</v>
      </c>
      <c r="Q8" s="162">
        <f>N8/O8</f>
        <v>0.008579454599168502</v>
      </c>
      <c r="R8" s="76">
        <f t="shared" si="0"/>
        <v>-39.121347441023346</v>
      </c>
      <c r="S8" s="76">
        <f t="shared" si="0"/>
        <v>-103.65317815876435</v>
      </c>
      <c r="T8" s="76">
        <f>(Q8-I8)*100/Q8</f>
        <v>31.6871218515594</v>
      </c>
    </row>
    <row r="9" spans="13:20" ht="24.75" thickTop="1">
      <c r="M9" s="56"/>
      <c r="N9" s="57"/>
      <c r="O9" s="58"/>
      <c r="P9" s="59"/>
      <c r="Q9" s="57"/>
      <c r="R9" s="57"/>
      <c r="S9" s="59"/>
      <c r="T9" s="57"/>
    </row>
  </sheetData>
  <sheetProtection/>
  <mergeCells count="7">
    <mergeCell ref="A1:I1"/>
    <mergeCell ref="J1:Q1"/>
    <mergeCell ref="R3:T3"/>
    <mergeCell ref="A2:Q2"/>
    <mergeCell ref="R2:T2"/>
    <mergeCell ref="J3:Q3"/>
    <mergeCell ref="B3:I3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9"/>
  <sheetViews>
    <sheetView zoomScale="75" zoomScaleNormal="75" zoomScalePageLayoutView="0" workbookViewId="0" topLeftCell="A1">
      <selection activeCell="A3" sqref="A3:IV6"/>
    </sheetView>
  </sheetViews>
  <sheetFormatPr defaultColWidth="10.28125" defaultRowHeight="12.75"/>
  <cols>
    <col min="1" max="1" width="14.00390625" style="54" customWidth="1"/>
    <col min="2" max="2" width="19.8515625" style="56" customWidth="1"/>
    <col min="3" max="3" width="18.57421875" style="56" customWidth="1"/>
    <col min="4" max="5" width="18.421875" style="56" bestFit="1" customWidth="1"/>
    <col min="6" max="6" width="21.421875" style="57" bestFit="1" customWidth="1"/>
    <col min="7" max="7" width="21.57421875" style="58" bestFit="1" customWidth="1"/>
    <col min="8" max="8" width="10.28125" style="59" bestFit="1" customWidth="1"/>
    <col min="9" max="16384" width="10.28125" style="54" customWidth="1"/>
  </cols>
  <sheetData>
    <row r="1" spans="1:11" ht="24">
      <c r="A1" s="353" t="s">
        <v>119</v>
      </c>
      <c r="B1" s="351"/>
      <c r="C1" s="351"/>
      <c r="D1" s="351"/>
      <c r="E1" s="351"/>
      <c r="F1" s="351"/>
      <c r="G1" s="351"/>
      <c r="H1" s="351"/>
      <c r="I1" s="352"/>
      <c r="J1" s="352"/>
      <c r="K1" s="78"/>
    </row>
    <row r="2" spans="1:10" ht="24">
      <c r="A2" s="55" t="s">
        <v>73</v>
      </c>
      <c r="B2" s="54"/>
      <c r="I2" s="59"/>
      <c r="J2" s="57"/>
    </row>
    <row r="3" spans="2:17" ht="24">
      <c r="B3" s="55" t="s">
        <v>524</v>
      </c>
      <c r="I3" s="57"/>
      <c r="J3" s="59"/>
      <c r="L3" s="56"/>
      <c r="M3" s="57"/>
      <c r="N3" s="58"/>
      <c r="O3" s="59"/>
      <c r="P3" s="57"/>
      <c r="Q3" s="62"/>
    </row>
    <row r="4" spans="1:9" s="63" customFormat="1" ht="24">
      <c r="A4" s="63" t="s">
        <v>525</v>
      </c>
      <c r="B4" s="55"/>
      <c r="C4" s="56"/>
      <c r="E4" s="57"/>
      <c r="F4" s="57"/>
      <c r="G4" s="57"/>
      <c r="H4" s="58"/>
      <c r="I4" s="55"/>
    </row>
    <row r="5" spans="2:8" ht="24">
      <c r="B5" s="56" t="s">
        <v>468</v>
      </c>
      <c r="D5" s="54"/>
      <c r="E5" s="54"/>
      <c r="F5" s="54"/>
      <c r="G5" s="54"/>
      <c r="H5" s="54"/>
    </row>
    <row r="6" spans="1:8" ht="24">
      <c r="A6" s="54" t="s">
        <v>140</v>
      </c>
      <c r="D6" s="54"/>
      <c r="E6" s="54"/>
      <c r="F6" s="54"/>
      <c r="G6" s="54"/>
      <c r="H6" s="54"/>
    </row>
    <row r="7" ht="24">
      <c r="E7" s="79"/>
    </row>
    <row r="8" spans="1:5" ht="24">
      <c r="A8" s="61" t="s">
        <v>85</v>
      </c>
      <c r="B8" s="56" t="s">
        <v>527</v>
      </c>
      <c r="E8" s="79"/>
    </row>
    <row r="9" spans="2:5" ht="24">
      <c r="B9" s="56" t="s">
        <v>526</v>
      </c>
      <c r="E9" s="79"/>
    </row>
  </sheetData>
  <sheetProtection/>
  <mergeCells count="2">
    <mergeCell ref="A1:H1"/>
    <mergeCell ref="I1:J1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8"/>
  <sheetViews>
    <sheetView zoomScale="75" zoomScaleNormal="75" zoomScalePageLayoutView="0" workbookViewId="0" topLeftCell="A1">
      <selection activeCell="V6" sqref="V6"/>
    </sheetView>
  </sheetViews>
  <sheetFormatPr defaultColWidth="2.421875" defaultRowHeight="12.75"/>
  <cols>
    <col min="1" max="1" width="30.28125" style="54" customWidth="1"/>
    <col min="2" max="2" width="19.140625" style="56" customWidth="1"/>
    <col min="3" max="3" width="20.421875" style="56" customWidth="1"/>
    <col min="4" max="4" width="20.140625" style="56" customWidth="1"/>
    <col min="5" max="5" width="20.421875" style="56" customWidth="1"/>
    <col min="6" max="6" width="21.28125" style="57" customWidth="1"/>
    <col min="7" max="7" width="27.00390625" style="58" bestFit="1" customWidth="1"/>
    <col min="8" max="8" width="16.00390625" style="59" bestFit="1" customWidth="1"/>
    <col min="9" max="9" width="15.421875" style="57" bestFit="1" customWidth="1"/>
    <col min="10" max="10" width="18.28125" style="56" customWidth="1"/>
    <col min="11" max="11" width="21.7109375" style="56" bestFit="1" customWidth="1"/>
    <col min="12" max="12" width="19.28125" style="56" customWidth="1"/>
    <col min="13" max="13" width="21.7109375" style="57" bestFit="1" customWidth="1"/>
    <col min="14" max="14" width="21.57421875" style="58" bestFit="1" customWidth="1"/>
    <col min="15" max="15" width="24.28125" style="59" customWidth="1"/>
    <col min="16" max="16" width="16.00390625" style="57" bestFit="1" customWidth="1"/>
    <col min="17" max="17" width="15.28125" style="59" customWidth="1"/>
    <col min="18" max="18" width="9.28125" style="54" customWidth="1"/>
    <col min="19" max="19" width="10.57421875" style="54" customWidth="1"/>
    <col min="20" max="20" width="9.28125" style="54" customWidth="1"/>
    <col min="21" max="16384" width="2.421875" style="54" customWidth="1"/>
  </cols>
  <sheetData>
    <row r="1" spans="1:20" ht="24">
      <c r="A1" s="346" t="s">
        <v>466</v>
      </c>
      <c r="B1" s="346"/>
      <c r="C1" s="346"/>
      <c r="D1" s="346"/>
      <c r="E1" s="346"/>
      <c r="F1" s="346"/>
      <c r="G1" s="346"/>
      <c r="H1" s="346"/>
      <c r="I1" s="346"/>
      <c r="J1" s="346" t="s">
        <v>466</v>
      </c>
      <c r="K1" s="346"/>
      <c r="L1" s="346"/>
      <c r="M1" s="346"/>
      <c r="N1" s="346"/>
      <c r="O1" s="346"/>
      <c r="P1" s="346"/>
      <c r="Q1" s="346"/>
      <c r="R1" s="64" t="s">
        <v>466</v>
      </c>
      <c r="S1" s="64"/>
      <c r="T1" s="64"/>
    </row>
    <row r="2" spans="1:20" ht="24">
      <c r="A2" s="353" t="s">
        <v>120</v>
      </c>
      <c r="B2" s="355"/>
      <c r="C2" s="355"/>
      <c r="D2" s="355"/>
      <c r="E2" s="355"/>
      <c r="F2" s="355"/>
      <c r="G2" s="355"/>
      <c r="H2" s="355"/>
      <c r="I2" s="355"/>
      <c r="J2" s="354"/>
      <c r="K2" s="354"/>
      <c r="L2" s="354"/>
      <c r="M2" s="354"/>
      <c r="N2" s="354"/>
      <c r="O2" s="354"/>
      <c r="P2" s="354"/>
      <c r="Q2" s="354"/>
      <c r="R2" s="352"/>
      <c r="S2" s="352"/>
      <c r="T2" s="352"/>
    </row>
    <row r="3" spans="1:20" ht="24">
      <c r="A3" s="65"/>
      <c r="B3" s="347" t="s">
        <v>301</v>
      </c>
      <c r="C3" s="347"/>
      <c r="D3" s="347"/>
      <c r="E3" s="347"/>
      <c r="F3" s="347"/>
      <c r="G3" s="347"/>
      <c r="H3" s="347"/>
      <c r="I3" s="347"/>
      <c r="J3" s="347" t="s">
        <v>467</v>
      </c>
      <c r="K3" s="347"/>
      <c r="L3" s="347"/>
      <c r="M3" s="347"/>
      <c r="N3" s="347"/>
      <c r="O3" s="347"/>
      <c r="P3" s="347"/>
      <c r="Q3" s="347"/>
      <c r="R3" s="347"/>
      <c r="S3" s="347"/>
      <c r="T3" s="347"/>
    </row>
    <row r="4" spans="1:20" s="70" customFormat="1" ht="96">
      <c r="A4" s="66" t="s">
        <v>17</v>
      </c>
      <c r="B4" s="67" t="s">
        <v>65</v>
      </c>
      <c r="C4" s="67" t="s">
        <v>66</v>
      </c>
      <c r="D4" s="67" t="s">
        <v>3</v>
      </c>
      <c r="E4" s="67" t="s">
        <v>11</v>
      </c>
      <c r="F4" s="67" t="s">
        <v>12</v>
      </c>
      <c r="G4" s="68" t="s">
        <v>18</v>
      </c>
      <c r="H4" s="69" t="s">
        <v>15</v>
      </c>
      <c r="I4" s="67" t="s">
        <v>29</v>
      </c>
      <c r="J4" s="67" t="s">
        <v>65</v>
      </c>
      <c r="K4" s="67" t="s">
        <v>66</v>
      </c>
      <c r="L4" s="67" t="s">
        <v>3</v>
      </c>
      <c r="M4" s="67" t="s">
        <v>11</v>
      </c>
      <c r="N4" s="67" t="s">
        <v>12</v>
      </c>
      <c r="O4" s="68" t="s">
        <v>18</v>
      </c>
      <c r="P4" s="69" t="s">
        <v>15</v>
      </c>
      <c r="Q4" s="67" t="s">
        <v>29</v>
      </c>
      <c r="R4" s="67" t="s">
        <v>67</v>
      </c>
      <c r="S4" s="69" t="s">
        <v>71</v>
      </c>
      <c r="T4" s="67" t="s">
        <v>69</v>
      </c>
    </row>
    <row r="5" spans="1:20" ht="24">
      <c r="A5" s="183"/>
      <c r="B5" s="72"/>
      <c r="C5" s="72"/>
      <c r="D5" s="72"/>
      <c r="E5" s="72"/>
      <c r="F5" s="184"/>
      <c r="G5" s="185"/>
      <c r="H5" s="186"/>
      <c r="I5" s="184"/>
      <c r="J5" s="72"/>
      <c r="K5" s="72"/>
      <c r="L5" s="72"/>
      <c r="M5" s="72"/>
      <c r="N5" s="184"/>
      <c r="O5" s="185"/>
      <c r="P5" s="186"/>
      <c r="Q5" s="184"/>
      <c r="R5" s="184"/>
      <c r="S5" s="186"/>
      <c r="T5" s="184"/>
    </row>
    <row r="6" spans="1:20" ht="22.5" customHeight="1">
      <c r="A6" s="73" t="s">
        <v>74</v>
      </c>
      <c r="B6" s="9">
        <v>996469182.61</v>
      </c>
      <c r="C6" s="9">
        <v>2102734357.75</v>
      </c>
      <c r="D6" s="9">
        <v>48819370.36</v>
      </c>
      <c r="E6" s="9">
        <v>166842111.73</v>
      </c>
      <c r="F6" s="37">
        <f>SUM(B6:E6)</f>
        <v>3314865022.4500003</v>
      </c>
      <c r="G6" s="135">
        <v>880984259503.1199</v>
      </c>
      <c r="H6" s="8" t="s">
        <v>53</v>
      </c>
      <c r="I6" s="138">
        <f>F6/G6</f>
        <v>0.0037626835970027465</v>
      </c>
      <c r="J6" s="306">
        <v>888818082.1069458</v>
      </c>
      <c r="K6" s="306">
        <v>630895293.245693</v>
      </c>
      <c r="L6" s="306">
        <v>313450059.72467756</v>
      </c>
      <c r="M6" s="306">
        <v>162367593.9935022</v>
      </c>
      <c r="N6" s="37">
        <f>SUM(J6:M6)</f>
        <v>1995531029.0708184</v>
      </c>
      <c r="O6" s="299">
        <v>432411594416.1</v>
      </c>
      <c r="P6" s="235" t="s">
        <v>53</v>
      </c>
      <c r="Q6" s="138">
        <f>N6/O6</f>
        <v>0.004614887886541182</v>
      </c>
      <c r="R6" s="194">
        <f aca="true" t="shared" si="0" ref="R6:S8">(N6-F6)*100/N6</f>
        <v>-66.1144314049331</v>
      </c>
      <c r="S6" s="194">
        <f t="shared" si="0"/>
        <v>-103.73742769148981</v>
      </c>
      <c r="T6" s="194">
        <f>(Q6-I6)*100/Q6</f>
        <v>18.46641371340346</v>
      </c>
    </row>
    <row r="7" spans="1:20" ht="24">
      <c r="A7" s="199" t="s">
        <v>37</v>
      </c>
      <c r="B7" s="200">
        <v>608083583</v>
      </c>
      <c r="C7" s="200">
        <v>1109527578.43</v>
      </c>
      <c r="D7" s="200">
        <v>26060209.94</v>
      </c>
      <c r="E7" s="200">
        <v>109829146.84</v>
      </c>
      <c r="F7" s="44">
        <f>SUM(B7:E7)</f>
        <v>1853500518.21</v>
      </c>
      <c r="G7" s="136">
        <v>858104191.29</v>
      </c>
      <c r="H7" s="189" t="s">
        <v>51</v>
      </c>
      <c r="I7" s="190">
        <f>F7/G7</f>
        <v>2.15999471512149</v>
      </c>
      <c r="J7" s="307">
        <v>730547950.5830549</v>
      </c>
      <c r="K7" s="307">
        <v>553798983.8243071</v>
      </c>
      <c r="L7" s="307">
        <v>286281803.1153223</v>
      </c>
      <c r="M7" s="307">
        <v>148845612.3264979</v>
      </c>
      <c r="N7" s="44">
        <f>SUM(J7:M7)</f>
        <v>1719474349.8491821</v>
      </c>
      <c r="O7" s="300">
        <v>600240541.34</v>
      </c>
      <c r="P7" s="246" t="s">
        <v>51</v>
      </c>
      <c r="Q7" s="190">
        <f>N7/O7</f>
        <v>2.864642141649682</v>
      </c>
      <c r="R7" s="182">
        <f t="shared" si="0"/>
        <v>-7.79460120312778</v>
      </c>
      <c r="S7" s="182">
        <f t="shared" si="0"/>
        <v>-42.960052210791225</v>
      </c>
      <c r="T7" s="182">
        <f>(Q7-I7)*100/Q7</f>
        <v>24.598096086179947</v>
      </c>
    </row>
    <row r="8" spans="1:20" s="77" customFormat="1" ht="24.75" thickBot="1">
      <c r="A8" s="74" t="s">
        <v>72</v>
      </c>
      <c r="B8" s="46">
        <f aca="true" t="shared" si="1" ref="B8:H8">SUM(B6:B7)</f>
        <v>1604552765.6100001</v>
      </c>
      <c r="C8" s="46">
        <f t="shared" si="1"/>
        <v>3212261936.1800003</v>
      </c>
      <c r="D8" s="46">
        <f t="shared" si="1"/>
        <v>74879580.3</v>
      </c>
      <c r="E8" s="46">
        <f t="shared" si="1"/>
        <v>276671258.57</v>
      </c>
      <c r="F8" s="46">
        <f t="shared" si="1"/>
        <v>5168365540.66</v>
      </c>
      <c r="G8" s="75">
        <f t="shared" si="1"/>
        <v>881842363694.4099</v>
      </c>
      <c r="H8" s="75">
        <f t="shared" si="1"/>
        <v>0</v>
      </c>
      <c r="I8" s="162">
        <f>F8/G8</f>
        <v>0.005860872366130762</v>
      </c>
      <c r="J8" s="46">
        <f aca="true" t="shared" si="2" ref="J8:P8">SUM(J6:J7)</f>
        <v>1619366032.6900005</v>
      </c>
      <c r="K8" s="46">
        <f t="shared" si="2"/>
        <v>1184694277.0700002</v>
      </c>
      <c r="L8" s="46">
        <f t="shared" si="2"/>
        <v>599731862.8399999</v>
      </c>
      <c r="M8" s="46">
        <f t="shared" si="2"/>
        <v>311213206.3200001</v>
      </c>
      <c r="N8" s="46">
        <f t="shared" si="2"/>
        <v>3715005378.9200006</v>
      </c>
      <c r="O8" s="75">
        <f t="shared" si="2"/>
        <v>433011834957.44</v>
      </c>
      <c r="P8" s="75">
        <f t="shared" si="2"/>
        <v>0</v>
      </c>
      <c r="Q8" s="162">
        <f>N8/O8</f>
        <v>0.008579454599168502</v>
      </c>
      <c r="R8" s="76">
        <f t="shared" si="0"/>
        <v>-39.121347441023346</v>
      </c>
      <c r="S8" s="76">
        <f t="shared" si="0"/>
        <v>-103.65317815876435</v>
      </c>
      <c r="T8" s="76">
        <f>(Q8-I8)*100/Q8</f>
        <v>31.6871218515594</v>
      </c>
    </row>
    <row r="9" ht="24.75" thickTop="1"/>
  </sheetData>
  <sheetProtection/>
  <mergeCells count="8">
    <mergeCell ref="A1:I1"/>
    <mergeCell ref="J1:Q1"/>
    <mergeCell ref="J2:Q2"/>
    <mergeCell ref="R2:T2"/>
    <mergeCell ref="J3:Q3"/>
    <mergeCell ref="R3:T3"/>
    <mergeCell ref="A2:I2"/>
    <mergeCell ref="B3:I3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"/>
  <sheetViews>
    <sheetView zoomScale="75" zoomScaleNormal="75" zoomScalePageLayoutView="0" workbookViewId="0" topLeftCell="A1">
      <selection activeCell="A7" sqref="A7"/>
    </sheetView>
  </sheetViews>
  <sheetFormatPr defaultColWidth="10.28125" defaultRowHeight="12.75"/>
  <cols>
    <col min="1" max="1" width="18.57421875" style="54" customWidth="1"/>
    <col min="2" max="2" width="14.421875" style="56" bestFit="1" customWidth="1"/>
    <col min="3" max="3" width="145.140625" style="56" bestFit="1" customWidth="1"/>
    <col min="4" max="16384" width="10.28125" style="54" customWidth="1"/>
  </cols>
  <sheetData>
    <row r="1" spans="1:3" ht="24">
      <c r="A1" s="353" t="s">
        <v>120</v>
      </c>
      <c r="B1" s="355"/>
      <c r="C1" s="355"/>
    </row>
    <row r="2" spans="1:2" ht="24">
      <c r="A2" s="55" t="s">
        <v>75</v>
      </c>
      <c r="B2" s="54"/>
    </row>
    <row r="3" spans="2:17" ht="24">
      <c r="B3" s="55" t="s">
        <v>529</v>
      </c>
      <c r="D3" s="56"/>
      <c r="E3" s="56"/>
      <c r="F3" s="57"/>
      <c r="G3" s="58"/>
      <c r="H3" s="59"/>
      <c r="I3" s="57"/>
      <c r="J3" s="59"/>
      <c r="L3" s="56"/>
      <c r="M3" s="57"/>
      <c r="N3" s="58"/>
      <c r="O3" s="59"/>
      <c r="P3" s="57"/>
      <c r="Q3" s="62"/>
    </row>
    <row r="4" spans="1:9" s="63" customFormat="1" ht="24">
      <c r="A4" s="63" t="s">
        <v>528</v>
      </c>
      <c r="B4" s="55"/>
      <c r="C4" s="56"/>
      <c r="E4" s="57"/>
      <c r="F4" s="57"/>
      <c r="G4" s="57"/>
      <c r="H4" s="58"/>
      <c r="I4" s="55"/>
    </row>
    <row r="5" ht="24">
      <c r="B5" s="56" t="s">
        <v>530</v>
      </c>
    </row>
    <row r="6" ht="24">
      <c r="A6" s="54" t="s">
        <v>531</v>
      </c>
    </row>
  </sheetData>
  <sheetProtection/>
  <mergeCells count="1">
    <mergeCell ref="A1:C1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3"/>
  <sheetViews>
    <sheetView zoomScale="75" zoomScaleNormal="75" zoomScalePageLayoutView="0" workbookViewId="0" topLeftCell="A1">
      <selection activeCell="AC9" sqref="AC9"/>
    </sheetView>
  </sheetViews>
  <sheetFormatPr defaultColWidth="6.00390625" defaultRowHeight="12.75"/>
  <cols>
    <col min="1" max="1" width="24.00390625" style="54" customWidth="1"/>
    <col min="2" max="2" width="19.7109375" style="56" customWidth="1"/>
    <col min="3" max="3" width="19.8515625" style="56" customWidth="1"/>
    <col min="4" max="4" width="19.421875" style="56" customWidth="1"/>
    <col min="5" max="5" width="18.421875" style="56" customWidth="1"/>
    <col min="6" max="6" width="20.7109375" style="57" customWidth="1"/>
    <col min="7" max="7" width="24.140625" style="58" customWidth="1"/>
    <col min="8" max="8" width="27.00390625" style="59" customWidth="1"/>
    <col min="9" max="9" width="20.8515625" style="57" customWidth="1"/>
    <col min="10" max="10" width="19.57421875" style="56" customWidth="1"/>
    <col min="11" max="11" width="17.7109375" style="56" bestFit="1" customWidth="1"/>
    <col min="12" max="12" width="16.140625" style="56" bestFit="1" customWidth="1"/>
    <col min="13" max="13" width="16.00390625" style="57" bestFit="1" customWidth="1"/>
    <col min="14" max="14" width="17.7109375" style="58" bestFit="1" customWidth="1"/>
    <col min="15" max="15" width="22.00390625" style="59" customWidth="1"/>
    <col min="16" max="16" width="25.28125" style="57" bestFit="1" customWidth="1"/>
    <col min="17" max="17" width="12.28125" style="62" customWidth="1"/>
    <col min="18" max="20" width="9.7109375" style="54" customWidth="1"/>
    <col min="21" max="16384" width="6.00390625" style="54" customWidth="1"/>
  </cols>
  <sheetData>
    <row r="1" spans="1:20" ht="24">
      <c r="A1" s="346" t="s">
        <v>466</v>
      </c>
      <c r="B1" s="346"/>
      <c r="C1" s="346"/>
      <c r="D1" s="346"/>
      <c r="E1" s="346"/>
      <c r="F1" s="346"/>
      <c r="G1" s="346"/>
      <c r="H1" s="346"/>
      <c r="I1" s="346"/>
      <c r="J1" s="346" t="s">
        <v>466</v>
      </c>
      <c r="K1" s="346"/>
      <c r="L1" s="346"/>
      <c r="M1" s="346"/>
      <c r="N1" s="346"/>
      <c r="O1" s="346"/>
      <c r="P1" s="346"/>
      <c r="Q1" s="346"/>
      <c r="R1" s="64"/>
      <c r="S1" s="64"/>
      <c r="T1" s="64"/>
    </row>
    <row r="2" spans="1:20" ht="24">
      <c r="A2" s="353" t="s">
        <v>121</v>
      </c>
      <c r="B2" s="355"/>
      <c r="C2" s="355"/>
      <c r="D2" s="355"/>
      <c r="E2" s="355"/>
      <c r="F2" s="355"/>
      <c r="G2" s="355"/>
      <c r="H2" s="355"/>
      <c r="I2" s="355"/>
      <c r="J2" s="202"/>
      <c r="K2" s="219"/>
      <c r="L2" s="219"/>
      <c r="M2" s="219"/>
      <c r="N2" s="219"/>
      <c r="O2" s="219"/>
      <c r="P2" s="219"/>
      <c r="Q2" s="219"/>
      <c r="R2" s="352"/>
      <c r="S2" s="352"/>
      <c r="T2" s="352"/>
    </row>
    <row r="3" spans="1:20" ht="24">
      <c r="A3" s="65"/>
      <c r="B3" s="347" t="s">
        <v>301</v>
      </c>
      <c r="C3" s="347"/>
      <c r="D3" s="347"/>
      <c r="E3" s="347"/>
      <c r="F3" s="347"/>
      <c r="G3" s="347"/>
      <c r="H3" s="347"/>
      <c r="I3" s="347"/>
      <c r="J3" s="347" t="s">
        <v>467</v>
      </c>
      <c r="K3" s="347"/>
      <c r="L3" s="347"/>
      <c r="M3" s="347"/>
      <c r="N3" s="347"/>
      <c r="O3" s="347"/>
      <c r="P3" s="347"/>
      <c r="Q3" s="347"/>
      <c r="R3" s="347"/>
      <c r="S3" s="347"/>
      <c r="T3" s="347"/>
    </row>
    <row r="4" spans="1:20" s="70" customFormat="1" ht="66.75" customHeight="1">
      <c r="A4" s="66" t="s">
        <v>26</v>
      </c>
      <c r="B4" s="67" t="s">
        <v>65</v>
      </c>
      <c r="C4" s="67" t="s">
        <v>66</v>
      </c>
      <c r="D4" s="67" t="s">
        <v>3</v>
      </c>
      <c r="E4" s="67" t="s">
        <v>11</v>
      </c>
      <c r="F4" s="67" t="s">
        <v>12</v>
      </c>
      <c r="G4" s="68" t="s">
        <v>18</v>
      </c>
      <c r="H4" s="69" t="s">
        <v>15</v>
      </c>
      <c r="I4" s="80" t="s">
        <v>29</v>
      </c>
      <c r="J4" s="67" t="s">
        <v>65</v>
      </c>
      <c r="K4" s="67" t="s">
        <v>66</v>
      </c>
      <c r="L4" s="67" t="s">
        <v>3</v>
      </c>
      <c r="M4" s="67" t="s">
        <v>11</v>
      </c>
      <c r="N4" s="67" t="s">
        <v>12</v>
      </c>
      <c r="O4" s="68" t="s">
        <v>18</v>
      </c>
      <c r="P4" s="69" t="s">
        <v>15</v>
      </c>
      <c r="Q4" s="80" t="s">
        <v>29</v>
      </c>
      <c r="R4" s="67" t="s">
        <v>320</v>
      </c>
      <c r="S4" s="69" t="s">
        <v>71</v>
      </c>
      <c r="T4" s="67" t="s">
        <v>69</v>
      </c>
    </row>
    <row r="5" spans="1:20" ht="24">
      <c r="A5" s="183"/>
      <c r="B5" s="72"/>
      <c r="C5" s="72"/>
      <c r="D5" s="72"/>
      <c r="E5" s="72"/>
      <c r="F5" s="184"/>
      <c r="G5" s="185"/>
      <c r="H5" s="186"/>
      <c r="I5" s="187"/>
      <c r="J5" s="72"/>
      <c r="K5" s="72"/>
      <c r="L5" s="72"/>
      <c r="M5" s="72"/>
      <c r="N5" s="184"/>
      <c r="O5" s="185"/>
      <c r="P5" s="186"/>
      <c r="Q5" s="187"/>
      <c r="R5" s="184"/>
      <c r="S5" s="186"/>
      <c r="T5" s="184"/>
    </row>
    <row r="6" spans="1:20" ht="24">
      <c r="A6" s="188" t="s">
        <v>31</v>
      </c>
      <c r="B6" s="44">
        <v>1604552765.6100001</v>
      </c>
      <c r="C6" s="44">
        <v>3212261936.1800003</v>
      </c>
      <c r="D6" s="44">
        <v>74879580.3</v>
      </c>
      <c r="E6" s="44">
        <v>276671258.57</v>
      </c>
      <c r="F6" s="44">
        <f>SUM(B6:E6)</f>
        <v>5168365540.660001</v>
      </c>
      <c r="G6" s="45">
        <v>881842363694.4099</v>
      </c>
      <c r="H6" s="189" t="s">
        <v>93</v>
      </c>
      <c r="I6" s="190">
        <f>F6/G6</f>
        <v>0.0058608723661307625</v>
      </c>
      <c r="J6" s="44">
        <v>1619366032.6900005</v>
      </c>
      <c r="K6" s="44">
        <v>1184694277.0700002</v>
      </c>
      <c r="L6" s="44">
        <v>599731862.8399999</v>
      </c>
      <c r="M6" s="44">
        <v>311213206.3200001</v>
      </c>
      <c r="N6" s="44">
        <v>3715005378.9200006</v>
      </c>
      <c r="O6" s="308">
        <v>433011834957.44</v>
      </c>
      <c r="P6" s="189" t="s">
        <v>93</v>
      </c>
      <c r="Q6" s="190">
        <f>N6/O6</f>
        <v>0.008579454599168502</v>
      </c>
      <c r="R6" s="182">
        <f>(N6-F6)*100/N6</f>
        <v>-39.121347441023374</v>
      </c>
      <c r="S6" s="182">
        <f>(O6-G6)*100/O6</f>
        <v>-103.65317815876435</v>
      </c>
      <c r="T6" s="182">
        <f>(Q6-I6)*100/Q6</f>
        <v>31.687121851559386</v>
      </c>
    </row>
    <row r="7" spans="1:20" s="77" customFormat="1" ht="24.75" thickBot="1">
      <c r="A7" s="74" t="s">
        <v>72</v>
      </c>
      <c r="B7" s="52">
        <f aca="true" t="shared" si="0" ref="B7:I7">SUM(B6)</f>
        <v>1604552765.6100001</v>
      </c>
      <c r="C7" s="52">
        <f t="shared" si="0"/>
        <v>3212261936.1800003</v>
      </c>
      <c r="D7" s="52">
        <f t="shared" si="0"/>
        <v>74879580.3</v>
      </c>
      <c r="E7" s="52">
        <f t="shared" si="0"/>
        <v>276671258.57</v>
      </c>
      <c r="F7" s="52">
        <f t="shared" si="0"/>
        <v>5168365540.660001</v>
      </c>
      <c r="G7" s="75">
        <f t="shared" si="0"/>
        <v>881842363694.4099</v>
      </c>
      <c r="H7" s="75">
        <f t="shared" si="0"/>
        <v>0</v>
      </c>
      <c r="I7" s="82">
        <f t="shared" si="0"/>
        <v>0.0058608723661307625</v>
      </c>
      <c r="J7" s="52">
        <f aca="true" t="shared" si="1" ref="J7:T7">SUM(J6)</f>
        <v>1619366032.6900005</v>
      </c>
      <c r="K7" s="52">
        <f t="shared" si="1"/>
        <v>1184694277.0700002</v>
      </c>
      <c r="L7" s="52">
        <f t="shared" si="1"/>
        <v>599731862.8399999</v>
      </c>
      <c r="M7" s="52">
        <f t="shared" si="1"/>
        <v>311213206.3200001</v>
      </c>
      <c r="N7" s="52">
        <f t="shared" si="1"/>
        <v>3715005378.9200006</v>
      </c>
      <c r="O7" s="75">
        <f t="shared" si="1"/>
        <v>433011834957.44</v>
      </c>
      <c r="P7" s="75">
        <f t="shared" si="1"/>
        <v>0</v>
      </c>
      <c r="Q7" s="82">
        <f t="shared" si="1"/>
        <v>0.008579454599168502</v>
      </c>
      <c r="R7" s="75">
        <f t="shared" si="1"/>
        <v>-39.121347441023374</v>
      </c>
      <c r="S7" s="75">
        <f t="shared" si="1"/>
        <v>-103.65317815876435</v>
      </c>
      <c r="T7" s="75">
        <f t="shared" si="1"/>
        <v>31.687121851559386</v>
      </c>
    </row>
    <row r="8" spans="13:20" ht="24.75" thickTop="1">
      <c r="M8" s="56"/>
      <c r="N8" s="57"/>
      <c r="O8" s="58"/>
      <c r="P8" s="59"/>
      <c r="Q8" s="83"/>
      <c r="R8" s="57"/>
      <c r="S8" s="59"/>
      <c r="T8" s="57"/>
    </row>
    <row r="9" spans="10:14" ht="24">
      <c r="J9" s="221"/>
      <c r="K9" s="221"/>
      <c r="L9" s="221"/>
      <c r="M9" s="221"/>
      <c r="N9" s="221"/>
    </row>
    <row r="10" spans="10:14" ht="24">
      <c r="J10" s="222"/>
      <c r="K10" s="222"/>
      <c r="L10" s="222"/>
      <c r="M10" s="222"/>
      <c r="N10" s="222"/>
    </row>
    <row r="13" spans="2:9" s="63" customFormat="1" ht="24">
      <c r="B13" s="55"/>
      <c r="C13" s="56"/>
      <c r="E13" s="57"/>
      <c r="F13" s="57"/>
      <c r="G13" s="57"/>
      <c r="H13" s="58"/>
      <c r="I13" s="55"/>
    </row>
  </sheetData>
  <sheetProtection/>
  <mergeCells count="7">
    <mergeCell ref="A1:I1"/>
    <mergeCell ref="J1:Q1"/>
    <mergeCell ref="R2:T2"/>
    <mergeCell ref="J3:Q3"/>
    <mergeCell ref="R3:T3"/>
    <mergeCell ref="A2:I2"/>
    <mergeCell ref="B3:I3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"/>
  <sheetViews>
    <sheetView zoomScale="80" zoomScaleNormal="80" zoomScalePageLayoutView="0" workbookViewId="0" topLeftCell="A1">
      <selection activeCell="A3" sqref="A3:IV5"/>
    </sheetView>
  </sheetViews>
  <sheetFormatPr defaultColWidth="10.28125" defaultRowHeight="12.75"/>
  <cols>
    <col min="1" max="1" width="21.7109375" style="54" customWidth="1"/>
    <col min="2" max="2" width="19.8515625" style="56" customWidth="1"/>
    <col min="3" max="3" width="18.57421875" style="56" customWidth="1"/>
    <col min="4" max="5" width="18.421875" style="56" bestFit="1" customWidth="1"/>
    <col min="6" max="6" width="21.421875" style="57" bestFit="1" customWidth="1"/>
    <col min="7" max="7" width="21.57421875" style="58" bestFit="1" customWidth="1"/>
    <col min="8" max="8" width="10.28125" style="59" bestFit="1" customWidth="1"/>
    <col min="9" max="9" width="17.7109375" style="57" bestFit="1" customWidth="1"/>
    <col min="10" max="10" width="16.8515625" style="58" customWidth="1"/>
    <col min="11" max="11" width="18.140625" style="57" customWidth="1"/>
    <col min="12" max="16384" width="10.28125" style="54" customWidth="1"/>
  </cols>
  <sheetData>
    <row r="1" spans="1:11" ht="24">
      <c r="A1" s="353" t="s">
        <v>121</v>
      </c>
      <c r="B1" s="355"/>
      <c r="C1" s="355"/>
      <c r="D1" s="355"/>
      <c r="E1" s="355"/>
      <c r="F1" s="355"/>
      <c r="G1" s="355"/>
      <c r="H1" s="355"/>
      <c r="I1" s="355"/>
      <c r="J1" s="54"/>
      <c r="K1" s="54"/>
    </row>
    <row r="2" spans="1:11" ht="24">
      <c r="A2" s="55" t="s">
        <v>76</v>
      </c>
      <c r="B2" s="54"/>
      <c r="J2" s="54"/>
      <c r="K2" s="54"/>
    </row>
    <row r="3" spans="2:17" ht="24">
      <c r="B3" s="55" t="s">
        <v>532</v>
      </c>
      <c r="J3" s="59"/>
      <c r="K3" s="54"/>
      <c r="L3" s="56"/>
      <c r="M3" s="57"/>
      <c r="N3" s="58"/>
      <c r="O3" s="59"/>
      <c r="P3" s="57"/>
      <c r="Q3" s="62"/>
    </row>
    <row r="4" spans="1:9" s="63" customFormat="1" ht="24">
      <c r="A4" s="63" t="s">
        <v>533</v>
      </c>
      <c r="B4" s="55"/>
      <c r="C4" s="56"/>
      <c r="E4" s="57"/>
      <c r="F4" s="57"/>
      <c r="G4" s="57"/>
      <c r="H4" s="58"/>
      <c r="I4" s="55"/>
    </row>
    <row r="5" spans="1:9" s="63" customFormat="1" ht="24">
      <c r="A5" s="54" t="s">
        <v>534</v>
      </c>
      <c r="B5" s="55"/>
      <c r="C5" s="56"/>
      <c r="E5" s="57"/>
      <c r="F5" s="57"/>
      <c r="G5" s="57"/>
      <c r="H5" s="58"/>
      <c r="I5" s="55"/>
    </row>
    <row r="6" spans="4:11" ht="24">
      <c r="D6" s="54"/>
      <c r="E6" s="54"/>
      <c r="F6" s="54"/>
      <c r="G6" s="54"/>
      <c r="H6" s="54"/>
      <c r="I6" s="54"/>
      <c r="J6" s="54"/>
      <c r="K6" s="54"/>
    </row>
    <row r="7" ht="24">
      <c r="E7" s="79"/>
    </row>
  </sheetData>
  <sheetProtection/>
  <mergeCells count="1">
    <mergeCell ref="A1:I1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138"/>
  <sheetViews>
    <sheetView zoomScale="70" zoomScaleNormal="70" zoomScalePageLayoutView="0" workbookViewId="0" topLeftCell="A121">
      <selection activeCell="B140" sqref="B140"/>
    </sheetView>
  </sheetViews>
  <sheetFormatPr defaultColWidth="10.28125" defaultRowHeight="12.75"/>
  <cols>
    <col min="1" max="1" width="25.28125" style="85" customWidth="1"/>
    <col min="2" max="2" width="17.8515625" style="178" customWidth="1"/>
    <col min="3" max="4" width="18.140625" style="178" customWidth="1"/>
    <col min="5" max="5" width="20.421875" style="178" customWidth="1"/>
    <col min="6" max="6" width="18.8515625" style="178" customWidth="1"/>
    <col min="7" max="7" width="17.140625" style="178" customWidth="1"/>
    <col min="8" max="9" width="16.00390625" style="178" customWidth="1"/>
    <col min="10" max="10" width="17.28125" style="178" customWidth="1"/>
    <col min="11" max="11" width="20.00390625" style="179" customWidth="1"/>
    <col min="12" max="12" width="19.8515625" style="178" customWidth="1"/>
    <col min="13" max="13" width="20.140625" style="179" customWidth="1"/>
    <col min="14" max="14" width="20.00390625" style="179" customWidth="1"/>
    <col min="15" max="15" width="18.57421875" style="178" customWidth="1"/>
    <col min="16" max="16" width="18.00390625" style="178" customWidth="1"/>
    <col min="17" max="17" width="18.140625" style="178" customWidth="1"/>
    <col min="18" max="18" width="18.421875" style="178" customWidth="1"/>
    <col min="19" max="19" width="17.8515625" style="178" customWidth="1"/>
    <col min="20" max="20" width="15.8515625" style="178" customWidth="1"/>
    <col min="21" max="21" width="15.421875" style="178" customWidth="1"/>
    <col min="22" max="22" width="15.8515625" style="178" customWidth="1"/>
    <col min="23" max="23" width="18.140625" style="178" customWidth="1"/>
    <col min="24" max="24" width="20.00390625" style="179" customWidth="1"/>
    <col min="25" max="25" width="20.00390625" style="178" customWidth="1"/>
    <col min="26" max="26" width="17.00390625" style="178" customWidth="1"/>
    <col min="27" max="27" width="12.7109375" style="178" customWidth="1"/>
    <col min="28" max="28" width="16.00390625" style="178" customWidth="1"/>
    <col min="29" max="29" width="18.00390625" style="178" customWidth="1"/>
    <col min="30" max="30" width="19.7109375" style="179" customWidth="1"/>
    <col min="31" max="31" width="20.57421875" style="179" customWidth="1"/>
    <col min="32" max="34" width="10.57421875" style="84" customWidth="1"/>
    <col min="35" max="16384" width="10.28125" style="85" customWidth="1"/>
  </cols>
  <sheetData>
    <row r="1" spans="1:34" s="89" customFormat="1" ht="24">
      <c r="A1" s="368" t="s">
        <v>469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139" t="s">
        <v>469</v>
      </c>
      <c r="P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 t="s">
        <v>469</v>
      </c>
      <c r="AD1" s="139"/>
      <c r="AE1" s="139"/>
      <c r="AF1" s="139"/>
      <c r="AG1" s="139"/>
      <c r="AH1" s="139"/>
    </row>
    <row r="2" spans="1:34" s="89" customFormat="1" ht="24">
      <c r="A2" s="356" t="s">
        <v>305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134"/>
      <c r="R2" s="134"/>
      <c r="S2" s="134"/>
      <c r="T2" s="134"/>
      <c r="U2" s="134"/>
      <c r="V2" s="95"/>
      <c r="W2" s="134"/>
      <c r="X2" s="134"/>
      <c r="Y2" s="134"/>
      <c r="Z2" s="134"/>
      <c r="AA2" s="134"/>
      <c r="AB2" s="134"/>
      <c r="AC2" s="134"/>
      <c r="AD2" s="134"/>
      <c r="AE2" s="95"/>
      <c r="AF2" s="95"/>
      <c r="AG2" s="134"/>
      <c r="AH2" s="88"/>
    </row>
    <row r="3" spans="1:34" s="89" customFormat="1" ht="24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  <c r="N3" s="214"/>
      <c r="O3" s="214"/>
      <c r="P3" s="214"/>
      <c r="Q3" s="3"/>
      <c r="R3" s="3"/>
      <c r="S3" s="3"/>
      <c r="T3" s="3"/>
      <c r="U3" s="3"/>
      <c r="V3" s="25"/>
      <c r="W3" s="3"/>
      <c r="X3" s="3"/>
      <c r="Y3" s="3"/>
      <c r="Z3" s="3"/>
      <c r="AA3" s="3"/>
      <c r="AB3" s="3"/>
      <c r="AC3" s="3"/>
      <c r="AD3" s="3"/>
      <c r="AE3" s="3"/>
      <c r="AF3" s="25"/>
      <c r="AG3" s="27"/>
      <c r="AH3" s="87" t="s">
        <v>39</v>
      </c>
    </row>
    <row r="4" spans="1:34" s="89" customFormat="1" ht="24" customHeight="1">
      <c r="A4" s="369" t="s">
        <v>6</v>
      </c>
      <c r="B4" s="358" t="s">
        <v>304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  <c r="O4" s="358" t="s">
        <v>498</v>
      </c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60"/>
      <c r="AF4" s="362" t="s">
        <v>40</v>
      </c>
      <c r="AG4" s="362" t="s">
        <v>126</v>
      </c>
      <c r="AH4" s="365" t="s">
        <v>41</v>
      </c>
    </row>
    <row r="5" spans="1:34" s="89" customFormat="1" ht="24">
      <c r="A5" s="369"/>
      <c r="B5" s="361" t="s">
        <v>42</v>
      </c>
      <c r="C5" s="361"/>
      <c r="D5" s="361"/>
      <c r="E5" s="361"/>
      <c r="F5" s="361"/>
      <c r="G5" s="361"/>
      <c r="H5" s="361"/>
      <c r="I5" s="361"/>
      <c r="J5" s="361"/>
      <c r="K5" s="361"/>
      <c r="L5" s="358" t="s">
        <v>43</v>
      </c>
      <c r="M5" s="360"/>
      <c r="N5" s="357" t="s">
        <v>12</v>
      </c>
      <c r="O5" s="361" t="s">
        <v>42</v>
      </c>
      <c r="P5" s="361"/>
      <c r="Q5" s="361"/>
      <c r="R5" s="361"/>
      <c r="S5" s="361"/>
      <c r="T5" s="361"/>
      <c r="U5" s="361"/>
      <c r="V5" s="361"/>
      <c r="W5" s="361"/>
      <c r="X5" s="361"/>
      <c r="Y5" s="358" t="s">
        <v>43</v>
      </c>
      <c r="Z5" s="359"/>
      <c r="AA5" s="359"/>
      <c r="AB5" s="359"/>
      <c r="AC5" s="359"/>
      <c r="AD5" s="360"/>
      <c r="AE5" s="357" t="s">
        <v>12</v>
      </c>
      <c r="AF5" s="363"/>
      <c r="AG5" s="363"/>
      <c r="AH5" s="366"/>
    </row>
    <row r="6" spans="1:34" s="89" customFormat="1" ht="24" customHeight="1">
      <c r="A6" s="369"/>
      <c r="B6" s="357" t="s">
        <v>86</v>
      </c>
      <c r="C6" s="357" t="s">
        <v>87</v>
      </c>
      <c r="D6" s="357" t="s">
        <v>88</v>
      </c>
      <c r="E6" s="357" t="s">
        <v>97</v>
      </c>
      <c r="F6" s="357" t="s">
        <v>125</v>
      </c>
      <c r="G6" s="357" t="s">
        <v>127</v>
      </c>
      <c r="H6" s="357" t="s">
        <v>128</v>
      </c>
      <c r="I6" s="357" t="s">
        <v>129</v>
      </c>
      <c r="J6" s="357" t="s">
        <v>91</v>
      </c>
      <c r="K6" s="357" t="s">
        <v>4</v>
      </c>
      <c r="L6" s="357" t="s">
        <v>86</v>
      </c>
      <c r="M6" s="357" t="s">
        <v>4</v>
      </c>
      <c r="N6" s="357"/>
      <c r="O6" s="357" t="s">
        <v>86</v>
      </c>
      <c r="P6" s="357" t="s">
        <v>87</v>
      </c>
      <c r="Q6" s="357" t="s">
        <v>88</v>
      </c>
      <c r="R6" s="357" t="s">
        <v>97</v>
      </c>
      <c r="S6" s="357" t="s">
        <v>125</v>
      </c>
      <c r="T6" s="357" t="s">
        <v>127</v>
      </c>
      <c r="U6" s="357" t="s">
        <v>128</v>
      </c>
      <c r="V6" s="357" t="s">
        <v>129</v>
      </c>
      <c r="W6" s="357" t="s">
        <v>91</v>
      </c>
      <c r="X6" s="357" t="s">
        <v>4</v>
      </c>
      <c r="Y6" s="357" t="s">
        <v>86</v>
      </c>
      <c r="Z6" s="357" t="s">
        <v>97</v>
      </c>
      <c r="AA6" s="357" t="s">
        <v>125</v>
      </c>
      <c r="AB6" s="357" t="s">
        <v>127</v>
      </c>
      <c r="AC6" s="357" t="s">
        <v>91</v>
      </c>
      <c r="AD6" s="357" t="s">
        <v>4</v>
      </c>
      <c r="AE6" s="357"/>
      <c r="AF6" s="363"/>
      <c r="AG6" s="363"/>
      <c r="AH6" s="366"/>
    </row>
    <row r="7" spans="1:34" s="89" customFormat="1" ht="24" customHeight="1">
      <c r="A7" s="369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63"/>
      <c r="AG7" s="363"/>
      <c r="AH7" s="366"/>
    </row>
    <row r="8" spans="1:34" s="89" customFormat="1" ht="24">
      <c r="A8" s="369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64"/>
      <c r="AG8" s="364"/>
      <c r="AH8" s="367"/>
    </row>
    <row r="9" spans="1:34" s="89" customFormat="1" ht="24">
      <c r="A9" s="90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215"/>
      <c r="AG9" s="215"/>
      <c r="AH9" s="216"/>
    </row>
    <row r="10" spans="1:34" ht="24">
      <c r="A10" s="217">
        <v>300600003</v>
      </c>
      <c r="B10" s="28">
        <v>6473464.369999999</v>
      </c>
      <c r="C10" s="28">
        <v>1696794</v>
      </c>
      <c r="D10" s="28">
        <v>1355325.7</v>
      </c>
      <c r="E10" s="28">
        <v>5471472.39</v>
      </c>
      <c r="F10" s="28">
        <v>701634.6299999998</v>
      </c>
      <c r="G10" s="165"/>
      <c r="H10" s="165"/>
      <c r="I10" s="165"/>
      <c r="J10" s="165">
        <v>0</v>
      </c>
      <c r="K10" s="28">
        <f>SUM(B10:J10)</f>
        <v>15698691.089999996</v>
      </c>
      <c r="L10" s="28">
        <v>12893305.055803187</v>
      </c>
      <c r="M10" s="28">
        <f>L10</f>
        <v>12893305.055803187</v>
      </c>
      <c r="N10" s="165">
        <f>K10+L10</f>
        <v>28591996.145803183</v>
      </c>
      <c r="O10" s="28">
        <v>7305682.370000002</v>
      </c>
      <c r="P10" s="28">
        <v>1592208.97</v>
      </c>
      <c r="Q10" s="28">
        <v>760493.69</v>
      </c>
      <c r="R10" s="28">
        <v>8712345.73</v>
      </c>
      <c r="S10" s="28">
        <v>692549.71</v>
      </c>
      <c r="T10" s="10"/>
      <c r="U10" s="10"/>
      <c r="V10" s="10"/>
      <c r="W10" s="10"/>
      <c r="X10" s="10">
        <f>SUM(O10:W10)</f>
        <v>19063280.470000003</v>
      </c>
      <c r="Y10" s="28">
        <v>15828397.184678113</v>
      </c>
      <c r="Z10" s="28">
        <v>259213.66463212747</v>
      </c>
      <c r="AA10" s="28">
        <v>174.19107296137338</v>
      </c>
      <c r="AB10" s="28">
        <v>107602.6977314531</v>
      </c>
      <c r="AC10" s="28">
        <v>2448442.342265481</v>
      </c>
      <c r="AD10" s="10">
        <f>SUM(Y10:AC10)</f>
        <v>18643830.080380134</v>
      </c>
      <c r="AE10" s="286">
        <f>X10+AD10</f>
        <v>37707110.55038014</v>
      </c>
      <c r="AF10" s="38">
        <f>(K10-X10)*100/K10</f>
        <v>-21.43229241667948</v>
      </c>
      <c r="AG10" s="38">
        <f>(M10-AD10)*100/M10</f>
        <v>-44.600860676826045</v>
      </c>
      <c r="AH10" s="38">
        <f>(N10-AE10)*100/N10</f>
        <v>-31.879951151696346</v>
      </c>
    </row>
    <row r="11" spans="1:34" ht="24">
      <c r="A11" s="217">
        <v>300600004</v>
      </c>
      <c r="B11" s="28">
        <v>6703413.630000001</v>
      </c>
      <c r="C11" s="28">
        <v>134585</v>
      </c>
      <c r="D11" s="28">
        <v>3287028.6</v>
      </c>
      <c r="E11" s="28">
        <v>8233522.16</v>
      </c>
      <c r="F11" s="28">
        <v>683381.9799999997</v>
      </c>
      <c r="G11" s="165"/>
      <c r="H11" s="165"/>
      <c r="I11" s="165"/>
      <c r="J11" s="165">
        <v>-5.4569682106375694E-11</v>
      </c>
      <c r="K11" s="28">
        <f aca="true" t="shared" si="0" ref="K11:K74">SUM(B11:J11)</f>
        <v>19041931.37</v>
      </c>
      <c r="L11" s="28">
        <v>17191073.407737583</v>
      </c>
      <c r="M11" s="28">
        <f>L11</f>
        <v>17191073.407737583</v>
      </c>
      <c r="N11" s="165">
        <f>K11+L11</f>
        <v>36233004.77773759</v>
      </c>
      <c r="O11" s="28">
        <v>7045694.71</v>
      </c>
      <c r="P11" s="28">
        <v>123000</v>
      </c>
      <c r="Q11" s="28">
        <v>1062399.6600000001</v>
      </c>
      <c r="R11" s="28">
        <v>4469589.09</v>
      </c>
      <c r="S11" s="28">
        <v>729460.1899999998</v>
      </c>
      <c r="T11" s="10"/>
      <c r="U11" s="10"/>
      <c r="V11" s="10"/>
      <c r="W11" s="10"/>
      <c r="X11" s="10">
        <f aca="true" t="shared" si="1" ref="X11:X74">SUM(O11:W11)</f>
        <v>13430143.65</v>
      </c>
      <c r="Y11" s="28">
        <v>21104529.579570822</v>
      </c>
      <c r="Z11" s="28">
        <v>345618.21950950334</v>
      </c>
      <c r="AA11" s="28">
        <v>232.25476394849784</v>
      </c>
      <c r="AB11" s="28">
        <v>143470.26364193746</v>
      </c>
      <c r="AC11" s="28">
        <v>3264589.7896873085</v>
      </c>
      <c r="AD11" s="10">
        <f aca="true" t="shared" si="2" ref="AD11:AD74">SUM(Y11:AC11)</f>
        <v>24858440.107173525</v>
      </c>
      <c r="AE11" s="286">
        <f aca="true" t="shared" si="3" ref="AE11:AE74">X11+AD11</f>
        <v>38288583.75717352</v>
      </c>
      <c r="AF11" s="38">
        <f aca="true" t="shared" si="4" ref="AF11:AF74">(K11-X11)*100/K11</f>
        <v>29.47068556733277</v>
      </c>
      <c r="AG11" s="38">
        <f aca="true" t="shared" si="5" ref="AG11:AG74">(M11-AD11)*100/M11</f>
        <v>-44.60086067682611</v>
      </c>
      <c r="AH11" s="38">
        <f aca="true" t="shared" si="6" ref="AH11:AH74">(N11-AE11)*100/N11</f>
        <v>-5.6732224998875385</v>
      </c>
    </row>
    <row r="12" spans="1:34" ht="24">
      <c r="A12" s="217">
        <v>300600005</v>
      </c>
      <c r="B12" s="28">
        <v>11334901.45</v>
      </c>
      <c r="C12" s="28">
        <v>46900</v>
      </c>
      <c r="D12" s="28">
        <v>1110461</v>
      </c>
      <c r="E12" s="28">
        <v>86259821.27</v>
      </c>
      <c r="F12" s="28">
        <v>1239962.8000000005</v>
      </c>
      <c r="G12" s="165"/>
      <c r="H12" s="165"/>
      <c r="I12" s="165"/>
      <c r="J12" s="165">
        <v>-2.8085196390748024E-09</v>
      </c>
      <c r="K12" s="28">
        <f t="shared" si="0"/>
        <v>99992046.52</v>
      </c>
      <c r="L12" s="28">
        <v>20166451.49753832</v>
      </c>
      <c r="M12" s="28">
        <f aca="true" t="shared" si="7" ref="M12:M75">L12</f>
        <v>20166451.49753832</v>
      </c>
      <c r="N12" s="165">
        <f aca="true" t="shared" si="8" ref="N12:N75">K12+L12</f>
        <v>120158498.01753831</v>
      </c>
      <c r="O12" s="28">
        <v>11257640.100000001</v>
      </c>
      <c r="P12" s="28">
        <v>139600</v>
      </c>
      <c r="Q12" s="28">
        <v>723792.3</v>
      </c>
      <c r="R12" s="28">
        <v>47601657.56</v>
      </c>
      <c r="S12" s="28">
        <v>5268745.819999999</v>
      </c>
      <c r="T12" s="10"/>
      <c r="U12" s="10"/>
      <c r="V12" s="10"/>
      <c r="W12" s="10"/>
      <c r="X12" s="10">
        <f t="shared" si="1"/>
        <v>64991435.78000001</v>
      </c>
      <c r="Y12" s="28">
        <v>24757236.622188844</v>
      </c>
      <c r="Z12" s="28">
        <v>405436.7575015328</v>
      </c>
      <c r="AA12" s="28">
        <v>272.4527038626609</v>
      </c>
      <c r="AB12" s="28">
        <v>168301.65542611896</v>
      </c>
      <c r="AC12" s="28">
        <v>3829614.9455947275</v>
      </c>
      <c r="AD12" s="10">
        <f t="shared" si="2"/>
        <v>29160862.433415085</v>
      </c>
      <c r="AE12" s="286">
        <f t="shared" si="3"/>
        <v>94152298.21341509</v>
      </c>
      <c r="AF12" s="38">
        <f t="shared" si="4"/>
        <v>35.003394727999</v>
      </c>
      <c r="AG12" s="38">
        <f t="shared" si="5"/>
        <v>-44.60086067682604</v>
      </c>
      <c r="AH12" s="38">
        <f t="shared" si="6"/>
        <v>21.64324640636517</v>
      </c>
    </row>
    <row r="13" spans="1:34" ht="24">
      <c r="A13" s="217">
        <v>300600009</v>
      </c>
      <c r="B13" s="28">
        <v>22052523.870000005</v>
      </c>
      <c r="C13" s="28">
        <v>580745</v>
      </c>
      <c r="D13" s="28">
        <v>29433631.449999996</v>
      </c>
      <c r="E13" s="28">
        <v>46717169.68000001</v>
      </c>
      <c r="F13" s="28">
        <v>33052020.87</v>
      </c>
      <c r="G13" s="28">
        <v>12000000</v>
      </c>
      <c r="H13" s="28">
        <v>492851.62</v>
      </c>
      <c r="I13" s="165"/>
      <c r="J13" s="165">
        <v>1.1641532182693481E-09</v>
      </c>
      <c r="K13" s="28">
        <f t="shared" si="0"/>
        <v>144328942.49</v>
      </c>
      <c r="L13" s="28">
        <v>41655293.2572103</v>
      </c>
      <c r="M13" s="28">
        <f t="shared" si="7"/>
        <v>41655293.2572103</v>
      </c>
      <c r="N13" s="165">
        <f t="shared" si="8"/>
        <v>185984235.74721032</v>
      </c>
      <c r="O13" s="28">
        <v>24574392.770000003</v>
      </c>
      <c r="P13" s="28">
        <v>483740</v>
      </c>
      <c r="Q13" s="28">
        <v>27251390.130000003</v>
      </c>
      <c r="R13" s="28">
        <v>90144645.86000001</v>
      </c>
      <c r="S13" s="28">
        <v>45701196.67</v>
      </c>
      <c r="T13" s="28">
        <v>3000000</v>
      </c>
      <c r="U13" s="28">
        <v>372523.15</v>
      </c>
      <c r="V13" s="28">
        <v>0</v>
      </c>
      <c r="W13" s="10"/>
      <c r="X13" s="10">
        <f t="shared" si="1"/>
        <v>191527888.58</v>
      </c>
      <c r="Y13" s="28">
        <v>51137898.596652366</v>
      </c>
      <c r="Z13" s="28">
        <v>837459.531888412</v>
      </c>
      <c r="AA13" s="28">
        <v>562.7711587982832</v>
      </c>
      <c r="AB13" s="28">
        <v>347639.4849785408</v>
      </c>
      <c r="AC13" s="28">
        <v>7910352.182703863</v>
      </c>
      <c r="AD13" s="10">
        <f t="shared" si="2"/>
        <v>60233912.56738198</v>
      </c>
      <c r="AE13" s="286">
        <f t="shared" si="3"/>
        <v>251761801.147382</v>
      </c>
      <c r="AF13" s="38">
        <f t="shared" si="4"/>
        <v>-32.702343186135536</v>
      </c>
      <c r="AG13" s="38">
        <f t="shared" si="5"/>
        <v>-44.600860676826045</v>
      </c>
      <c r="AH13" s="38">
        <f t="shared" si="6"/>
        <v>-35.367279993330456</v>
      </c>
    </row>
    <row r="14" spans="1:34" ht="24">
      <c r="A14" s="217">
        <v>300600010</v>
      </c>
      <c r="B14" s="28">
        <v>2525582.23</v>
      </c>
      <c r="C14" s="28">
        <v>368825</v>
      </c>
      <c r="D14" s="28">
        <v>679862.31</v>
      </c>
      <c r="E14" s="28">
        <v>11997940.92</v>
      </c>
      <c r="F14" s="28">
        <v>502918.91000000003</v>
      </c>
      <c r="G14" s="165"/>
      <c r="H14" s="165"/>
      <c r="I14" s="165"/>
      <c r="J14" s="165">
        <v>1.6643753042444587E-10</v>
      </c>
      <c r="K14" s="28">
        <f t="shared" si="0"/>
        <v>16075129.370000001</v>
      </c>
      <c r="L14" s="28">
        <v>10083225.74876916</v>
      </c>
      <c r="M14" s="28">
        <f t="shared" si="7"/>
        <v>10083225.74876916</v>
      </c>
      <c r="N14" s="165">
        <f t="shared" si="8"/>
        <v>26158355.11876916</v>
      </c>
      <c r="O14" s="28">
        <v>3161036.75</v>
      </c>
      <c r="P14" s="28">
        <v>140000</v>
      </c>
      <c r="Q14" s="28">
        <v>315531.83</v>
      </c>
      <c r="R14" s="28">
        <v>3498390.2899999996</v>
      </c>
      <c r="S14" s="28">
        <v>401151.53999999986</v>
      </c>
      <c r="T14" s="10"/>
      <c r="U14" s="10"/>
      <c r="V14" s="10"/>
      <c r="W14" s="28">
        <v>35900</v>
      </c>
      <c r="X14" s="10">
        <f t="shared" si="1"/>
        <v>7552010.409999999</v>
      </c>
      <c r="Y14" s="28">
        <v>12378618.311094422</v>
      </c>
      <c r="Z14" s="28">
        <v>202718.3787507664</v>
      </c>
      <c r="AA14" s="28">
        <v>136.22635193133044</v>
      </c>
      <c r="AB14" s="28">
        <v>84150.82771305948</v>
      </c>
      <c r="AC14" s="28">
        <v>1914807.4727973638</v>
      </c>
      <c r="AD14" s="10">
        <f t="shared" si="2"/>
        <v>14580431.216707543</v>
      </c>
      <c r="AE14" s="286">
        <f t="shared" si="3"/>
        <v>22132441.626707543</v>
      </c>
      <c r="AF14" s="38">
        <f t="shared" si="4"/>
        <v>53.020531056541046</v>
      </c>
      <c r="AG14" s="38">
        <f t="shared" si="5"/>
        <v>-44.60086067682604</v>
      </c>
      <c r="AH14" s="38">
        <f t="shared" si="6"/>
        <v>15.39054529148487</v>
      </c>
    </row>
    <row r="15" spans="1:34" ht="24">
      <c r="A15" s="217">
        <v>300600016</v>
      </c>
      <c r="B15" s="28">
        <v>4788062.71</v>
      </c>
      <c r="C15" s="28">
        <v>999442</v>
      </c>
      <c r="D15" s="28">
        <v>1717890</v>
      </c>
      <c r="E15" s="28">
        <v>1219379.46</v>
      </c>
      <c r="F15" s="28">
        <v>1724627.24</v>
      </c>
      <c r="G15" s="165"/>
      <c r="H15" s="165"/>
      <c r="I15" s="165"/>
      <c r="J15" s="165">
        <v>0</v>
      </c>
      <c r="K15" s="28">
        <f t="shared" si="0"/>
        <v>10449401.41</v>
      </c>
      <c r="L15" s="28">
        <v>11405616.010902822</v>
      </c>
      <c r="M15" s="28">
        <f t="shared" si="7"/>
        <v>11405616.010902822</v>
      </c>
      <c r="N15" s="165">
        <f t="shared" si="8"/>
        <v>21855017.420902822</v>
      </c>
      <c r="O15" s="28">
        <v>5195718.33</v>
      </c>
      <c r="P15" s="28">
        <v>1407514.62</v>
      </c>
      <c r="Q15" s="28">
        <v>1352170</v>
      </c>
      <c r="R15" s="28">
        <v>2702850.78</v>
      </c>
      <c r="S15" s="28">
        <v>1681374.4499999997</v>
      </c>
      <c r="T15" s="10"/>
      <c r="U15" s="10"/>
      <c r="V15" s="10"/>
      <c r="W15" s="10"/>
      <c r="X15" s="10">
        <f t="shared" si="1"/>
        <v>12339628.18</v>
      </c>
      <c r="Y15" s="28">
        <v>14002043.6633691</v>
      </c>
      <c r="Z15" s="28">
        <v>229304.39563611278</v>
      </c>
      <c r="AA15" s="28">
        <v>154.09210300429183</v>
      </c>
      <c r="AB15" s="28">
        <v>95187.00183936236</v>
      </c>
      <c r="AC15" s="28">
        <v>2165929.7643117723</v>
      </c>
      <c r="AD15" s="10">
        <f t="shared" si="2"/>
        <v>16492618.917259352</v>
      </c>
      <c r="AE15" s="286">
        <f t="shared" si="3"/>
        <v>28832247.09725935</v>
      </c>
      <c r="AF15" s="38">
        <f t="shared" si="4"/>
        <v>-18.089330630853805</v>
      </c>
      <c r="AG15" s="38">
        <f t="shared" si="5"/>
        <v>-44.60086067682603</v>
      </c>
      <c r="AH15" s="38">
        <f t="shared" si="6"/>
        <v>-31.92507030300185</v>
      </c>
    </row>
    <row r="16" spans="1:34" ht="24">
      <c r="A16" s="217">
        <v>300600017</v>
      </c>
      <c r="B16" s="28">
        <v>3561607.36</v>
      </c>
      <c r="C16" s="28">
        <v>59380</v>
      </c>
      <c r="D16" s="28">
        <v>756720</v>
      </c>
      <c r="E16" s="28">
        <v>1616480.2</v>
      </c>
      <c r="F16" s="28">
        <v>7388261.77</v>
      </c>
      <c r="G16" s="165"/>
      <c r="H16" s="28">
        <v>5440.2</v>
      </c>
      <c r="I16" s="165"/>
      <c r="J16" s="165">
        <v>101618.11</v>
      </c>
      <c r="K16" s="28">
        <f t="shared" si="0"/>
        <v>13489507.639999997</v>
      </c>
      <c r="L16" s="28">
        <v>11240317.228136113</v>
      </c>
      <c r="M16" s="28">
        <f t="shared" si="7"/>
        <v>11240317.228136113</v>
      </c>
      <c r="N16" s="165">
        <f t="shared" si="8"/>
        <v>24729824.868136108</v>
      </c>
      <c r="O16" s="28">
        <v>4049425.55</v>
      </c>
      <c r="P16" s="28">
        <v>113340</v>
      </c>
      <c r="Q16" s="28">
        <v>897840</v>
      </c>
      <c r="R16" s="28">
        <v>2273863.41</v>
      </c>
      <c r="S16" s="28">
        <v>8002464.43</v>
      </c>
      <c r="T16" s="10"/>
      <c r="U16" s="28">
        <v>26413.95</v>
      </c>
      <c r="V16" s="10"/>
      <c r="W16" s="28">
        <v>4051096.43</v>
      </c>
      <c r="X16" s="10">
        <f t="shared" si="1"/>
        <v>19414443.77</v>
      </c>
      <c r="Y16" s="28">
        <v>13799115.494334763</v>
      </c>
      <c r="Z16" s="28">
        <v>225981.1435254445</v>
      </c>
      <c r="AA16" s="28">
        <v>151.85888412017167</v>
      </c>
      <c r="AB16" s="28">
        <v>93807.4800735745</v>
      </c>
      <c r="AC16" s="28">
        <v>2134539.477872471</v>
      </c>
      <c r="AD16" s="10">
        <f t="shared" si="2"/>
        <v>16253595.454690373</v>
      </c>
      <c r="AE16" s="286">
        <f t="shared" si="3"/>
        <v>35668039.22469037</v>
      </c>
      <c r="AF16" s="38">
        <f t="shared" si="4"/>
        <v>-43.9225529064603</v>
      </c>
      <c r="AG16" s="38">
        <f t="shared" si="5"/>
        <v>-44.60086067682602</v>
      </c>
      <c r="AH16" s="38">
        <f t="shared" si="6"/>
        <v>-44.23086056969185</v>
      </c>
    </row>
    <row r="17" spans="1:34" ht="24">
      <c r="A17" s="217">
        <v>300600020</v>
      </c>
      <c r="B17" s="28">
        <v>4038673.16</v>
      </c>
      <c r="C17" s="28">
        <v>64578</v>
      </c>
      <c r="D17" s="28">
        <v>443070</v>
      </c>
      <c r="E17" s="28">
        <v>1162151.8000000003</v>
      </c>
      <c r="F17" s="28">
        <v>848792.37</v>
      </c>
      <c r="G17" s="165"/>
      <c r="H17" s="28">
        <v>50292</v>
      </c>
      <c r="I17" s="165"/>
      <c r="J17" s="165">
        <v>0</v>
      </c>
      <c r="K17" s="28">
        <f t="shared" si="0"/>
        <v>6607557.330000001</v>
      </c>
      <c r="L17" s="28">
        <v>10248524.531535868</v>
      </c>
      <c r="M17" s="28">
        <f t="shared" si="7"/>
        <v>10248524.531535868</v>
      </c>
      <c r="N17" s="165">
        <f t="shared" si="8"/>
        <v>16856081.86153587</v>
      </c>
      <c r="O17" s="28">
        <v>5058158.05</v>
      </c>
      <c r="P17" s="28">
        <v>84810</v>
      </c>
      <c r="Q17" s="28">
        <v>533040</v>
      </c>
      <c r="R17" s="28">
        <v>1291217.5099999998</v>
      </c>
      <c r="S17" s="28">
        <v>768098.7100000001</v>
      </c>
      <c r="T17" s="10"/>
      <c r="U17" s="10"/>
      <c r="V17" s="10"/>
      <c r="W17" s="28">
        <v>885217.1000000001</v>
      </c>
      <c r="X17" s="10">
        <f t="shared" si="1"/>
        <v>8620541.37</v>
      </c>
      <c r="Y17" s="28">
        <v>12581546.480128756</v>
      </c>
      <c r="Z17" s="28">
        <v>206041.6308614347</v>
      </c>
      <c r="AA17" s="28">
        <v>138.45957081545063</v>
      </c>
      <c r="AB17" s="28">
        <v>85530.34947884733</v>
      </c>
      <c r="AC17" s="28">
        <v>1946197.7592366647</v>
      </c>
      <c r="AD17" s="10">
        <f t="shared" si="2"/>
        <v>14819454.679276519</v>
      </c>
      <c r="AE17" s="286">
        <f t="shared" si="3"/>
        <v>23439996.049276516</v>
      </c>
      <c r="AF17" s="38">
        <f t="shared" si="4"/>
        <v>-30.464874377412293</v>
      </c>
      <c r="AG17" s="38">
        <f t="shared" si="5"/>
        <v>-44.60086067682604</v>
      </c>
      <c r="AH17" s="38">
        <f t="shared" si="6"/>
        <v>-39.0595764889145</v>
      </c>
    </row>
    <row r="18" spans="1:34" ht="24">
      <c r="A18" s="217">
        <v>300600021</v>
      </c>
      <c r="B18" s="28">
        <v>3346336.2</v>
      </c>
      <c r="C18" s="28">
        <v>2600</v>
      </c>
      <c r="D18" s="28">
        <v>545648</v>
      </c>
      <c r="E18" s="28">
        <v>3162722.43</v>
      </c>
      <c r="F18" s="28">
        <v>1879959.3099999998</v>
      </c>
      <c r="G18" s="165"/>
      <c r="H18" s="165"/>
      <c r="I18" s="165"/>
      <c r="J18" s="165">
        <v>3.092281986027956E-11</v>
      </c>
      <c r="K18" s="28">
        <f t="shared" si="0"/>
        <v>8937265.940000001</v>
      </c>
      <c r="L18" s="28">
        <v>9091433.052168915</v>
      </c>
      <c r="M18" s="28">
        <f t="shared" si="7"/>
        <v>9091433.052168915</v>
      </c>
      <c r="N18" s="165">
        <f t="shared" si="8"/>
        <v>18028698.99216892</v>
      </c>
      <c r="O18" s="28">
        <v>4248737.93</v>
      </c>
      <c r="P18" s="28">
        <v>201800</v>
      </c>
      <c r="Q18" s="28">
        <v>432260</v>
      </c>
      <c r="R18" s="28">
        <v>2656992.8599999994</v>
      </c>
      <c r="S18" s="28">
        <v>1962096.21</v>
      </c>
      <c r="T18" s="10"/>
      <c r="U18" s="28">
        <v>41635</v>
      </c>
      <c r="V18" s="10"/>
      <c r="W18" s="28">
        <v>2718512</v>
      </c>
      <c r="X18" s="10">
        <f t="shared" si="1"/>
        <v>12262034</v>
      </c>
      <c r="Y18" s="28">
        <v>11161049.296888413</v>
      </c>
      <c r="Z18" s="28">
        <v>182778.8660867566</v>
      </c>
      <c r="AA18" s="28">
        <v>122.82703862660942</v>
      </c>
      <c r="AB18" s="28">
        <v>75873.69711833232</v>
      </c>
      <c r="AC18" s="28">
        <v>1726465.7541615576</v>
      </c>
      <c r="AD18" s="10">
        <f t="shared" si="2"/>
        <v>13146290.441293687</v>
      </c>
      <c r="AE18" s="286">
        <f t="shared" si="3"/>
        <v>25408324.441293687</v>
      </c>
      <c r="AF18" s="38">
        <f t="shared" si="4"/>
        <v>-37.20117631410662</v>
      </c>
      <c r="AG18" s="38">
        <f t="shared" si="5"/>
        <v>-44.600860676826045</v>
      </c>
      <c r="AH18" s="38">
        <f t="shared" si="6"/>
        <v>-40.93265660672596</v>
      </c>
    </row>
    <row r="19" spans="1:34" ht="24">
      <c r="A19" s="217">
        <v>300600022</v>
      </c>
      <c r="B19" s="28">
        <v>2547582.77</v>
      </c>
      <c r="C19" s="28">
        <v>34860</v>
      </c>
      <c r="D19" s="28">
        <v>992740</v>
      </c>
      <c r="E19" s="28">
        <v>1539542.5699999996</v>
      </c>
      <c r="F19" s="28">
        <v>1756113.5999999999</v>
      </c>
      <c r="G19" s="165"/>
      <c r="H19" s="28">
        <v>239760</v>
      </c>
      <c r="I19" s="165"/>
      <c r="J19" s="165">
        <v>2.9103830456733704E-11</v>
      </c>
      <c r="K19" s="28">
        <f t="shared" si="0"/>
        <v>7110598.9399999995</v>
      </c>
      <c r="L19" s="28">
        <v>8099640.355568669</v>
      </c>
      <c r="M19" s="28">
        <f t="shared" si="7"/>
        <v>8099640.355568669</v>
      </c>
      <c r="N19" s="165">
        <f t="shared" si="8"/>
        <v>15210239.295568667</v>
      </c>
      <c r="O19" s="28">
        <v>2846892.35</v>
      </c>
      <c r="P19" s="28">
        <v>50450</v>
      </c>
      <c r="Q19" s="28">
        <v>1004305</v>
      </c>
      <c r="R19" s="28">
        <v>1709458.4499999997</v>
      </c>
      <c r="S19" s="28">
        <v>1737403.0200000003</v>
      </c>
      <c r="T19" s="10"/>
      <c r="U19" s="10"/>
      <c r="V19" s="28">
        <v>13385.51</v>
      </c>
      <c r="W19" s="10"/>
      <c r="X19" s="10">
        <f t="shared" si="1"/>
        <v>7361894.33</v>
      </c>
      <c r="Y19" s="28">
        <v>9943480.282682406</v>
      </c>
      <c r="Z19" s="28">
        <v>162839.35342274673</v>
      </c>
      <c r="AA19" s="28">
        <v>109.4277253218884</v>
      </c>
      <c r="AB19" s="28">
        <v>67596.56652360516</v>
      </c>
      <c r="AC19" s="28">
        <v>1538124.035525751</v>
      </c>
      <c r="AD19" s="10">
        <f t="shared" si="2"/>
        <v>11712149.66587983</v>
      </c>
      <c r="AE19" s="286">
        <f t="shared" si="3"/>
        <v>19074043.99587983</v>
      </c>
      <c r="AF19" s="38">
        <f t="shared" si="4"/>
        <v>-3.534095961823444</v>
      </c>
      <c r="AG19" s="38">
        <f t="shared" si="5"/>
        <v>-44.60086067682607</v>
      </c>
      <c r="AH19" s="38">
        <f t="shared" si="6"/>
        <v>-25.402655574503928</v>
      </c>
    </row>
    <row r="20" spans="1:34" ht="24">
      <c r="A20" s="217">
        <v>300600026</v>
      </c>
      <c r="B20" s="28">
        <v>2269141.59</v>
      </c>
      <c r="C20" s="28">
        <v>72687.11</v>
      </c>
      <c r="D20" s="28">
        <v>889562</v>
      </c>
      <c r="E20" s="28">
        <v>2708872.42</v>
      </c>
      <c r="F20" s="28">
        <v>834430.67</v>
      </c>
      <c r="G20" s="165"/>
      <c r="H20" s="165"/>
      <c r="I20" s="28">
        <v>20161.68</v>
      </c>
      <c r="J20" s="165">
        <v>0</v>
      </c>
      <c r="K20" s="28">
        <f t="shared" si="0"/>
        <v>6794855.469999999</v>
      </c>
      <c r="L20" s="28">
        <v>8926134.269402208</v>
      </c>
      <c r="M20" s="28">
        <f t="shared" si="7"/>
        <v>8926134.269402208</v>
      </c>
      <c r="N20" s="165">
        <f t="shared" si="8"/>
        <v>15720989.739402207</v>
      </c>
      <c r="O20" s="28">
        <v>2519110.39</v>
      </c>
      <c r="P20" s="28">
        <v>104480</v>
      </c>
      <c r="Q20" s="28">
        <v>1012845.1</v>
      </c>
      <c r="R20" s="28">
        <v>2457587.26</v>
      </c>
      <c r="S20" s="28">
        <v>897951.2</v>
      </c>
      <c r="T20" s="10"/>
      <c r="U20" s="10"/>
      <c r="V20" s="10"/>
      <c r="W20" s="10"/>
      <c r="X20" s="10">
        <f t="shared" si="1"/>
        <v>6991973.95</v>
      </c>
      <c r="Y20" s="28">
        <v>10958121.127854077</v>
      </c>
      <c r="Z20" s="28">
        <v>179455.6139760883</v>
      </c>
      <c r="AA20" s="28">
        <v>120.59381974248925</v>
      </c>
      <c r="AB20" s="28">
        <v>74494.17535254445</v>
      </c>
      <c r="AC20" s="28">
        <v>1695075.4677222564</v>
      </c>
      <c r="AD20" s="10">
        <f t="shared" si="2"/>
        <v>12907266.978724707</v>
      </c>
      <c r="AE20" s="286">
        <f t="shared" si="3"/>
        <v>19899240.928724706</v>
      </c>
      <c r="AF20" s="38">
        <f t="shared" si="4"/>
        <v>-2.90099592066822</v>
      </c>
      <c r="AG20" s="38">
        <f t="shared" si="5"/>
        <v>-44.600860676826</v>
      </c>
      <c r="AH20" s="38">
        <f t="shared" si="6"/>
        <v>-26.57753270362085</v>
      </c>
    </row>
    <row r="21" spans="1:34" ht="24">
      <c r="A21" s="217">
        <v>300600030</v>
      </c>
      <c r="B21" s="28">
        <v>799703.5</v>
      </c>
      <c r="C21" s="28">
        <v>23956</v>
      </c>
      <c r="D21" s="28">
        <v>275942.6</v>
      </c>
      <c r="E21" s="28">
        <v>662273.63</v>
      </c>
      <c r="F21" s="28">
        <v>546919.2999999998</v>
      </c>
      <c r="G21" s="165"/>
      <c r="H21" s="165"/>
      <c r="I21" s="165"/>
      <c r="J21" s="165">
        <v>-1.2278178473934531E-11</v>
      </c>
      <c r="K21" s="28">
        <f t="shared" si="0"/>
        <v>2308795.03</v>
      </c>
      <c r="L21" s="28">
        <v>4297768.351934396</v>
      </c>
      <c r="M21" s="28">
        <f t="shared" si="7"/>
        <v>4297768.351934396</v>
      </c>
      <c r="N21" s="165">
        <f t="shared" si="8"/>
        <v>6606563.381934395</v>
      </c>
      <c r="O21" s="28">
        <v>882150.5</v>
      </c>
      <c r="P21" s="28">
        <v>41144</v>
      </c>
      <c r="Q21" s="28">
        <v>376080</v>
      </c>
      <c r="R21" s="28">
        <v>485772.32000000007</v>
      </c>
      <c r="S21" s="28">
        <v>522527.26999999996</v>
      </c>
      <c r="T21" s="10"/>
      <c r="U21" s="10"/>
      <c r="V21" s="28">
        <v>4</v>
      </c>
      <c r="W21" s="10"/>
      <c r="X21" s="10">
        <f t="shared" si="1"/>
        <v>2307678.09</v>
      </c>
      <c r="Y21" s="28">
        <v>5276132.394892706</v>
      </c>
      <c r="Z21" s="28">
        <v>86404.55487737583</v>
      </c>
      <c r="AA21" s="28">
        <v>58.06369098712446</v>
      </c>
      <c r="AB21" s="28">
        <v>35867.565910484365</v>
      </c>
      <c r="AC21" s="28">
        <v>816147.4474218271</v>
      </c>
      <c r="AD21" s="10">
        <f t="shared" si="2"/>
        <v>6214610.026793381</v>
      </c>
      <c r="AE21" s="286">
        <f t="shared" si="3"/>
        <v>8522288.116793381</v>
      </c>
      <c r="AF21" s="38">
        <f t="shared" si="4"/>
        <v>0.04837761626678243</v>
      </c>
      <c r="AG21" s="38">
        <f t="shared" si="5"/>
        <v>-44.60086067682611</v>
      </c>
      <c r="AH21" s="38">
        <f t="shared" si="6"/>
        <v>-28.99729593297361</v>
      </c>
    </row>
    <row r="22" spans="1:34" ht="24">
      <c r="A22" s="217">
        <v>300600031</v>
      </c>
      <c r="B22" s="28">
        <v>1249094</v>
      </c>
      <c r="C22" s="28">
        <v>6560</v>
      </c>
      <c r="D22" s="28">
        <v>456418</v>
      </c>
      <c r="E22" s="28">
        <v>600574.94</v>
      </c>
      <c r="F22" s="28">
        <v>680654.8899999999</v>
      </c>
      <c r="G22" s="165"/>
      <c r="H22" s="165"/>
      <c r="I22" s="28">
        <v>1</v>
      </c>
      <c r="J22" s="165">
        <v>2.3646862246096134E-11</v>
      </c>
      <c r="K22" s="28">
        <f t="shared" si="0"/>
        <v>2993302.83</v>
      </c>
      <c r="L22" s="28">
        <v>4297768.351934396</v>
      </c>
      <c r="M22" s="28">
        <f t="shared" si="7"/>
        <v>4297768.351934396</v>
      </c>
      <c r="N22" s="165">
        <f t="shared" si="8"/>
        <v>7291071.181934396</v>
      </c>
      <c r="O22" s="28">
        <v>1338644</v>
      </c>
      <c r="P22" s="28">
        <v>75680</v>
      </c>
      <c r="Q22" s="28">
        <v>440788</v>
      </c>
      <c r="R22" s="28">
        <v>755847.7100000001</v>
      </c>
      <c r="S22" s="28">
        <v>678683</v>
      </c>
      <c r="T22" s="10"/>
      <c r="U22" s="10"/>
      <c r="V22" s="10"/>
      <c r="W22" s="10"/>
      <c r="X22" s="10">
        <f t="shared" si="1"/>
        <v>3289642.71</v>
      </c>
      <c r="Y22" s="28">
        <v>5276132.394892706</v>
      </c>
      <c r="Z22" s="28">
        <v>86404.55487737583</v>
      </c>
      <c r="AA22" s="28">
        <v>58.06369098712446</v>
      </c>
      <c r="AB22" s="28">
        <v>35867.565910484365</v>
      </c>
      <c r="AC22" s="28">
        <v>816147.4474218271</v>
      </c>
      <c r="AD22" s="10">
        <f t="shared" si="2"/>
        <v>6214610.026793381</v>
      </c>
      <c r="AE22" s="286">
        <f t="shared" si="3"/>
        <v>9504252.73679338</v>
      </c>
      <c r="AF22" s="38">
        <f t="shared" si="4"/>
        <v>-9.90009687726784</v>
      </c>
      <c r="AG22" s="38">
        <f t="shared" si="5"/>
        <v>-44.60086067682611</v>
      </c>
      <c r="AH22" s="38">
        <f t="shared" si="6"/>
        <v>-30.354683140973048</v>
      </c>
    </row>
    <row r="23" spans="1:34" ht="24">
      <c r="A23" s="217">
        <v>300600032</v>
      </c>
      <c r="B23" s="28">
        <v>2270435.8</v>
      </c>
      <c r="C23" s="28">
        <v>26610</v>
      </c>
      <c r="D23" s="28">
        <v>493708.16</v>
      </c>
      <c r="E23" s="28">
        <v>871830.86</v>
      </c>
      <c r="F23" s="28">
        <v>696741.9500000002</v>
      </c>
      <c r="G23" s="165"/>
      <c r="H23" s="165"/>
      <c r="I23" s="165"/>
      <c r="J23" s="165">
        <v>0</v>
      </c>
      <c r="K23" s="28">
        <f t="shared" si="0"/>
        <v>4359326.77</v>
      </c>
      <c r="L23" s="28">
        <v>5950756.179601472</v>
      </c>
      <c r="M23" s="28">
        <f t="shared" si="7"/>
        <v>5950756.179601472</v>
      </c>
      <c r="N23" s="165">
        <f t="shared" si="8"/>
        <v>10310082.949601471</v>
      </c>
      <c r="O23" s="28">
        <v>2593981.61</v>
      </c>
      <c r="P23" s="28">
        <v>81618</v>
      </c>
      <c r="Q23" s="28">
        <v>548280</v>
      </c>
      <c r="R23" s="28">
        <v>1178219.7299999997</v>
      </c>
      <c r="S23" s="28">
        <v>721264.6800000002</v>
      </c>
      <c r="T23" s="10"/>
      <c r="U23" s="10"/>
      <c r="V23" s="28">
        <v>37</v>
      </c>
      <c r="W23" s="10"/>
      <c r="X23" s="10">
        <f t="shared" si="1"/>
        <v>5123401.02</v>
      </c>
      <c r="Y23" s="28">
        <v>7305414.085236051</v>
      </c>
      <c r="Z23" s="28">
        <v>119637.07598405884</v>
      </c>
      <c r="AA23" s="28">
        <v>80.39587982832617</v>
      </c>
      <c r="AB23" s="28">
        <v>49662.78356836297</v>
      </c>
      <c r="AC23" s="28">
        <v>1130050.3118148376</v>
      </c>
      <c r="AD23" s="10">
        <f t="shared" si="2"/>
        <v>8604844.65248314</v>
      </c>
      <c r="AE23" s="286">
        <f t="shared" si="3"/>
        <v>13728245.672483139</v>
      </c>
      <c r="AF23" s="38">
        <f t="shared" si="4"/>
        <v>-17.527345168483436</v>
      </c>
      <c r="AG23" s="38">
        <f t="shared" si="5"/>
        <v>-44.600860676826024</v>
      </c>
      <c r="AH23" s="38">
        <f t="shared" si="6"/>
        <v>-33.15359090310514</v>
      </c>
    </row>
    <row r="24" spans="1:34" ht="24">
      <c r="A24" s="217">
        <v>300600035</v>
      </c>
      <c r="B24" s="28">
        <v>2971012</v>
      </c>
      <c r="C24" s="28">
        <v>8350</v>
      </c>
      <c r="D24" s="28">
        <v>541232</v>
      </c>
      <c r="E24" s="28">
        <v>6010290.41</v>
      </c>
      <c r="F24" s="28">
        <v>1073473.99</v>
      </c>
      <c r="G24" s="165"/>
      <c r="H24" s="28">
        <v>47821.25</v>
      </c>
      <c r="I24" s="165"/>
      <c r="J24" s="165">
        <v>0</v>
      </c>
      <c r="K24" s="28">
        <f t="shared" si="0"/>
        <v>10652179.65</v>
      </c>
      <c r="L24" s="28">
        <v>7273146.441735132</v>
      </c>
      <c r="M24" s="28">
        <f t="shared" si="7"/>
        <v>7273146.441735132</v>
      </c>
      <c r="N24" s="165">
        <f t="shared" si="8"/>
        <v>17925326.091735132</v>
      </c>
      <c r="O24" s="28">
        <v>3633157.56</v>
      </c>
      <c r="P24" s="28">
        <v>30150</v>
      </c>
      <c r="Q24" s="28">
        <v>518500</v>
      </c>
      <c r="R24" s="28">
        <v>1233298.32</v>
      </c>
      <c r="S24" s="28">
        <v>1055715.2499999998</v>
      </c>
      <c r="T24" s="10"/>
      <c r="U24" s="10"/>
      <c r="V24" s="10"/>
      <c r="W24" s="28">
        <v>1375652.16</v>
      </c>
      <c r="X24" s="10">
        <f t="shared" si="1"/>
        <v>7846473.29</v>
      </c>
      <c r="Y24" s="28">
        <v>8928839.437510729</v>
      </c>
      <c r="Z24" s="28">
        <v>146223.09286940526</v>
      </c>
      <c r="AA24" s="28">
        <v>98.26163090128755</v>
      </c>
      <c r="AB24" s="28">
        <v>60698.95769466585</v>
      </c>
      <c r="AC24" s="28">
        <v>1381172.603329246</v>
      </c>
      <c r="AD24" s="10">
        <f t="shared" si="2"/>
        <v>10517032.353034947</v>
      </c>
      <c r="AE24" s="286">
        <f t="shared" si="3"/>
        <v>18363505.643034946</v>
      </c>
      <c r="AF24" s="38">
        <f t="shared" si="4"/>
        <v>26.339270010340094</v>
      </c>
      <c r="AG24" s="38">
        <f t="shared" si="5"/>
        <v>-44.60086067682602</v>
      </c>
      <c r="AH24" s="38">
        <f t="shared" si="6"/>
        <v>-2.444471855392614</v>
      </c>
    </row>
    <row r="25" spans="1:34" ht="24">
      <c r="A25" s="217">
        <v>300600036</v>
      </c>
      <c r="B25" s="28">
        <v>2110676.17</v>
      </c>
      <c r="C25" s="28">
        <v>50510</v>
      </c>
      <c r="D25" s="28">
        <v>468995</v>
      </c>
      <c r="E25" s="28">
        <v>2038978.6700000004</v>
      </c>
      <c r="F25" s="28">
        <v>761104.1100000001</v>
      </c>
      <c r="G25" s="165"/>
      <c r="H25" s="165"/>
      <c r="I25" s="165"/>
      <c r="J25" s="165">
        <v>0</v>
      </c>
      <c r="K25" s="28">
        <f t="shared" si="0"/>
        <v>5430263.95</v>
      </c>
      <c r="L25" s="28">
        <v>6611951.310668302</v>
      </c>
      <c r="M25" s="28">
        <f t="shared" si="7"/>
        <v>6611951.310668302</v>
      </c>
      <c r="N25" s="165">
        <f t="shared" si="8"/>
        <v>12042215.260668302</v>
      </c>
      <c r="O25" s="28">
        <v>2181164</v>
      </c>
      <c r="P25" s="28">
        <v>25512</v>
      </c>
      <c r="Q25" s="28">
        <v>509184</v>
      </c>
      <c r="R25" s="28">
        <v>2055156.6700000002</v>
      </c>
      <c r="S25" s="28">
        <v>742801.74</v>
      </c>
      <c r="T25" s="10"/>
      <c r="U25" s="10"/>
      <c r="V25" s="10"/>
      <c r="W25" s="10"/>
      <c r="X25" s="10">
        <f t="shared" si="1"/>
        <v>5513818.41</v>
      </c>
      <c r="Y25" s="28">
        <v>8117126.761373391</v>
      </c>
      <c r="Z25" s="28">
        <v>132930.08442673206</v>
      </c>
      <c r="AA25" s="28">
        <v>89.32875536480687</v>
      </c>
      <c r="AB25" s="28">
        <v>55180.87063151441</v>
      </c>
      <c r="AC25" s="28">
        <v>1255611.4575720415</v>
      </c>
      <c r="AD25" s="10">
        <f t="shared" si="2"/>
        <v>9560938.502759043</v>
      </c>
      <c r="AE25" s="286">
        <f t="shared" si="3"/>
        <v>15074756.912759043</v>
      </c>
      <c r="AF25" s="38">
        <f t="shared" si="4"/>
        <v>-1.5386813747792123</v>
      </c>
      <c r="AG25" s="38">
        <f t="shared" si="5"/>
        <v>-44.600860676826024</v>
      </c>
      <c r="AH25" s="38">
        <f t="shared" si="6"/>
        <v>-25.182589635276504</v>
      </c>
    </row>
    <row r="26" spans="1:34" ht="24">
      <c r="A26" s="217">
        <v>300600037</v>
      </c>
      <c r="B26" s="28">
        <v>4685867</v>
      </c>
      <c r="C26" s="28">
        <v>1142978</v>
      </c>
      <c r="D26" s="28">
        <v>1061119</v>
      </c>
      <c r="E26" s="28">
        <v>2072727.66</v>
      </c>
      <c r="F26" s="28">
        <v>2882326.4499999997</v>
      </c>
      <c r="G26" s="165"/>
      <c r="H26" s="165"/>
      <c r="I26" s="165"/>
      <c r="J26" s="165">
        <v>0</v>
      </c>
      <c r="K26" s="28">
        <f t="shared" si="0"/>
        <v>11845018.11</v>
      </c>
      <c r="L26" s="28">
        <v>11405616.010902822</v>
      </c>
      <c r="M26" s="28">
        <f t="shared" si="7"/>
        <v>11405616.010902822</v>
      </c>
      <c r="N26" s="165">
        <f t="shared" si="8"/>
        <v>23250634.12090282</v>
      </c>
      <c r="O26" s="28">
        <v>5360532</v>
      </c>
      <c r="P26" s="28">
        <v>1136706</v>
      </c>
      <c r="Q26" s="28">
        <v>945868</v>
      </c>
      <c r="R26" s="28">
        <v>2300261.5500000003</v>
      </c>
      <c r="S26" s="28">
        <v>2757417.58</v>
      </c>
      <c r="T26" s="10"/>
      <c r="U26" s="10"/>
      <c r="V26" s="28">
        <v>697.57</v>
      </c>
      <c r="W26" s="10"/>
      <c r="X26" s="10">
        <f t="shared" si="1"/>
        <v>12501482.700000001</v>
      </c>
      <c r="Y26" s="28">
        <v>14002043.6633691</v>
      </c>
      <c r="Z26" s="28">
        <v>229304.39563611278</v>
      </c>
      <c r="AA26" s="28">
        <v>154.09210300429183</v>
      </c>
      <c r="AB26" s="28">
        <v>95187.00183936236</v>
      </c>
      <c r="AC26" s="28">
        <v>2165929.7643117723</v>
      </c>
      <c r="AD26" s="10">
        <f t="shared" si="2"/>
        <v>16492618.917259352</v>
      </c>
      <c r="AE26" s="286">
        <f t="shared" si="3"/>
        <v>28994101.617259353</v>
      </c>
      <c r="AF26" s="38">
        <f t="shared" si="4"/>
        <v>-5.5421155451488096</v>
      </c>
      <c r="AG26" s="38">
        <f t="shared" si="5"/>
        <v>-44.60086067682603</v>
      </c>
      <c r="AH26" s="38">
        <f t="shared" si="6"/>
        <v>-24.70241227181426</v>
      </c>
    </row>
    <row r="27" spans="1:34" ht="24">
      <c r="A27" s="217">
        <v>300600038</v>
      </c>
      <c r="B27" s="28">
        <v>3615473.8200000003</v>
      </c>
      <c r="C27" s="28">
        <v>166888</v>
      </c>
      <c r="D27" s="28">
        <v>490312</v>
      </c>
      <c r="E27" s="28">
        <v>6553797.039999999</v>
      </c>
      <c r="F27" s="28">
        <v>1215830.14</v>
      </c>
      <c r="G27" s="165"/>
      <c r="H27" s="28">
        <v>16830</v>
      </c>
      <c r="I27" s="28">
        <v>3</v>
      </c>
      <c r="J27" s="165">
        <v>706683.12</v>
      </c>
      <c r="K27" s="28">
        <f t="shared" si="0"/>
        <v>12765817.12</v>
      </c>
      <c r="L27" s="28">
        <v>7107847.658968424</v>
      </c>
      <c r="M27" s="28">
        <f t="shared" si="7"/>
        <v>7107847.658968424</v>
      </c>
      <c r="N27" s="165">
        <f t="shared" si="8"/>
        <v>19873664.778968424</v>
      </c>
      <c r="O27" s="28">
        <v>4602109.54</v>
      </c>
      <c r="P27" s="28">
        <v>18386</v>
      </c>
      <c r="Q27" s="28">
        <v>611614</v>
      </c>
      <c r="R27" s="28">
        <v>6907010.790000001</v>
      </c>
      <c r="S27" s="28">
        <v>1189711.8199999998</v>
      </c>
      <c r="T27" s="10"/>
      <c r="U27" s="28">
        <v>40921.8</v>
      </c>
      <c r="V27" s="10"/>
      <c r="W27" s="28">
        <v>2341167.28</v>
      </c>
      <c r="X27" s="10">
        <f t="shared" si="1"/>
        <v>15710921.230000002</v>
      </c>
      <c r="Y27" s="28">
        <v>8725911.268476397</v>
      </c>
      <c r="Z27" s="28">
        <v>142899.84075873694</v>
      </c>
      <c r="AA27" s="28">
        <v>96.02841201716737</v>
      </c>
      <c r="AB27" s="28">
        <v>59319.43592887799</v>
      </c>
      <c r="AC27" s="28">
        <v>1349782.3168899447</v>
      </c>
      <c r="AD27" s="10">
        <f t="shared" si="2"/>
        <v>10278008.890465975</v>
      </c>
      <c r="AE27" s="286">
        <f t="shared" si="3"/>
        <v>25988930.12046598</v>
      </c>
      <c r="AF27" s="38">
        <f t="shared" si="4"/>
        <v>-23.070235789183883</v>
      </c>
      <c r="AG27" s="38">
        <f t="shared" si="5"/>
        <v>-44.60086067682607</v>
      </c>
      <c r="AH27" s="38">
        <f t="shared" si="6"/>
        <v>-30.770697853216873</v>
      </c>
    </row>
    <row r="28" spans="1:34" ht="24">
      <c r="A28" s="217">
        <v>300600039</v>
      </c>
      <c r="B28" s="28">
        <v>6660841.220000001</v>
      </c>
      <c r="C28" s="28">
        <v>113434</v>
      </c>
      <c r="D28" s="28">
        <v>421785</v>
      </c>
      <c r="E28" s="28">
        <v>5682076.97</v>
      </c>
      <c r="F28" s="28">
        <v>1543455.8700000003</v>
      </c>
      <c r="G28" s="165"/>
      <c r="H28" s="28">
        <v>602284.73</v>
      </c>
      <c r="I28" s="28">
        <v>77992.00000000001</v>
      </c>
      <c r="J28" s="165">
        <v>2.546585164964199E-10</v>
      </c>
      <c r="K28" s="28">
        <f t="shared" si="0"/>
        <v>15101869.790000003</v>
      </c>
      <c r="L28" s="28">
        <v>17025774.624970876</v>
      </c>
      <c r="M28" s="28">
        <f t="shared" si="7"/>
        <v>17025774.624970876</v>
      </c>
      <c r="N28" s="165">
        <f t="shared" si="8"/>
        <v>32127644.41497088</v>
      </c>
      <c r="O28" s="28">
        <v>7975080.97</v>
      </c>
      <c r="P28" s="28">
        <v>226156</v>
      </c>
      <c r="Q28" s="28">
        <v>459172</v>
      </c>
      <c r="R28" s="28">
        <v>4874849.640000001</v>
      </c>
      <c r="S28" s="28">
        <v>1714966.7499999998</v>
      </c>
      <c r="T28" s="10"/>
      <c r="U28" s="28">
        <v>65224.5</v>
      </c>
      <c r="V28" s="28">
        <v>6106.56</v>
      </c>
      <c r="W28" s="28">
        <v>10922807.16</v>
      </c>
      <c r="X28" s="10">
        <f t="shared" si="1"/>
        <v>26244363.58</v>
      </c>
      <c r="Y28" s="28">
        <v>20901601.410536475</v>
      </c>
      <c r="Z28" s="28">
        <v>342294.96739883506</v>
      </c>
      <c r="AA28" s="28">
        <v>230.02154506437765</v>
      </c>
      <c r="AB28" s="28">
        <v>142090.7418761496</v>
      </c>
      <c r="AC28" s="28">
        <v>3233199.5032480075</v>
      </c>
      <c r="AD28" s="10">
        <f t="shared" si="2"/>
        <v>24619416.64460453</v>
      </c>
      <c r="AE28" s="286">
        <f t="shared" si="3"/>
        <v>50863780.22460453</v>
      </c>
      <c r="AF28" s="38">
        <f t="shared" si="4"/>
        <v>-73.78221336127672</v>
      </c>
      <c r="AG28" s="38">
        <f t="shared" si="5"/>
        <v>-44.600860676825995</v>
      </c>
      <c r="AH28" s="38">
        <f t="shared" si="6"/>
        <v>-58.31780122947005</v>
      </c>
    </row>
    <row r="29" spans="1:34" ht="24">
      <c r="A29" s="217">
        <v>300600040</v>
      </c>
      <c r="B29" s="28">
        <v>2674931.35</v>
      </c>
      <c r="C29" s="28">
        <v>47144</v>
      </c>
      <c r="D29" s="28">
        <v>1031971</v>
      </c>
      <c r="E29" s="28">
        <v>2212929.37</v>
      </c>
      <c r="F29" s="28">
        <v>2003843.8500000008</v>
      </c>
      <c r="G29" s="165"/>
      <c r="H29" s="28">
        <v>324138.37</v>
      </c>
      <c r="I29" s="165"/>
      <c r="J29" s="165">
        <v>260018</v>
      </c>
      <c r="K29" s="28">
        <f t="shared" si="0"/>
        <v>8554975.940000001</v>
      </c>
      <c r="L29" s="28">
        <v>9422030.61770233</v>
      </c>
      <c r="M29" s="28">
        <f t="shared" si="7"/>
        <v>9422030.61770233</v>
      </c>
      <c r="N29" s="165">
        <f t="shared" si="8"/>
        <v>17977006.557702333</v>
      </c>
      <c r="O29" s="28">
        <v>3142508</v>
      </c>
      <c r="P29" s="28">
        <v>88844</v>
      </c>
      <c r="Q29" s="28">
        <v>1059623</v>
      </c>
      <c r="R29" s="28">
        <v>2190438.79</v>
      </c>
      <c r="S29" s="28">
        <v>1898549.76</v>
      </c>
      <c r="T29" s="10"/>
      <c r="U29" s="28">
        <v>86671.42</v>
      </c>
      <c r="V29" s="28">
        <v>13</v>
      </c>
      <c r="W29" s="10"/>
      <c r="X29" s="10">
        <f t="shared" si="1"/>
        <v>8466647.97</v>
      </c>
      <c r="Y29" s="28">
        <v>11566905.634957084</v>
      </c>
      <c r="Z29" s="28">
        <v>189425.3703080932</v>
      </c>
      <c r="AA29" s="28">
        <v>127.29347639484978</v>
      </c>
      <c r="AB29" s="28">
        <v>78632.74064990804</v>
      </c>
      <c r="AC29" s="28">
        <v>1789246.3270401596</v>
      </c>
      <c r="AD29" s="10">
        <f t="shared" si="2"/>
        <v>13624337.366431642</v>
      </c>
      <c r="AE29" s="286">
        <f t="shared" si="3"/>
        <v>22090985.336431645</v>
      </c>
      <c r="AF29" s="38">
        <f t="shared" si="4"/>
        <v>1.0324747915071362</v>
      </c>
      <c r="AG29" s="38">
        <f t="shared" si="5"/>
        <v>-44.600860676826095</v>
      </c>
      <c r="AH29" s="38">
        <f t="shared" si="6"/>
        <v>-22.884670846196354</v>
      </c>
    </row>
    <row r="30" spans="1:34" ht="24">
      <c r="A30" s="217">
        <v>300600044</v>
      </c>
      <c r="B30" s="28">
        <v>3349997.5</v>
      </c>
      <c r="C30" s="28">
        <v>42842</v>
      </c>
      <c r="D30" s="28">
        <v>611520</v>
      </c>
      <c r="E30" s="28">
        <v>5011755.470000001</v>
      </c>
      <c r="F30" s="28">
        <v>1283929.8900000001</v>
      </c>
      <c r="G30" s="165"/>
      <c r="H30" s="28">
        <v>84000</v>
      </c>
      <c r="I30" s="28">
        <v>4</v>
      </c>
      <c r="J30" s="165">
        <v>0</v>
      </c>
      <c r="K30" s="28">
        <f t="shared" si="0"/>
        <v>10384048.860000001</v>
      </c>
      <c r="L30" s="28">
        <v>8926134.269402208</v>
      </c>
      <c r="M30" s="28">
        <f t="shared" si="7"/>
        <v>8926134.269402208</v>
      </c>
      <c r="N30" s="165">
        <f t="shared" si="8"/>
        <v>19310183.12940221</v>
      </c>
      <c r="O30" s="28">
        <v>4150536</v>
      </c>
      <c r="P30" s="28">
        <v>53770</v>
      </c>
      <c r="Q30" s="28">
        <v>524160</v>
      </c>
      <c r="R30" s="28">
        <v>1334488.73</v>
      </c>
      <c r="S30" s="28">
        <v>1234332.8499999999</v>
      </c>
      <c r="T30" s="10"/>
      <c r="U30" s="28">
        <v>45218.26</v>
      </c>
      <c r="V30" s="10"/>
      <c r="W30" s="28">
        <v>1631630.01</v>
      </c>
      <c r="X30" s="10">
        <f t="shared" si="1"/>
        <v>8974135.85</v>
      </c>
      <c r="Y30" s="28">
        <v>10958121.127854077</v>
      </c>
      <c r="Z30" s="28">
        <v>179455.6139760883</v>
      </c>
      <c r="AA30" s="28">
        <v>120.59381974248925</v>
      </c>
      <c r="AB30" s="28">
        <v>74494.17535254445</v>
      </c>
      <c r="AC30" s="28">
        <v>1695075.4677222564</v>
      </c>
      <c r="AD30" s="10">
        <f t="shared" si="2"/>
        <v>12907266.978724707</v>
      </c>
      <c r="AE30" s="286">
        <f t="shared" si="3"/>
        <v>21881402.828724705</v>
      </c>
      <c r="AF30" s="38">
        <f t="shared" si="4"/>
        <v>13.577680816112817</v>
      </c>
      <c r="AG30" s="38">
        <f t="shared" si="5"/>
        <v>-44.600860676826</v>
      </c>
      <c r="AH30" s="38">
        <f t="shared" si="6"/>
        <v>-13.315356369704679</v>
      </c>
    </row>
    <row r="31" spans="1:34" ht="24">
      <c r="A31" s="217">
        <v>300600047</v>
      </c>
      <c r="B31" s="28">
        <v>3556629</v>
      </c>
      <c r="C31" s="28">
        <v>132000</v>
      </c>
      <c r="D31" s="28">
        <v>861177</v>
      </c>
      <c r="E31" s="28">
        <v>1069735.1400000001</v>
      </c>
      <c r="F31" s="28">
        <v>1026437.8899999999</v>
      </c>
      <c r="G31" s="165"/>
      <c r="H31" s="28">
        <v>194338.8</v>
      </c>
      <c r="I31" s="28">
        <v>2</v>
      </c>
      <c r="J31" s="165">
        <v>0</v>
      </c>
      <c r="K31" s="28">
        <f t="shared" si="0"/>
        <v>6840319.83</v>
      </c>
      <c r="L31" s="28">
        <v>7934341.572801962</v>
      </c>
      <c r="M31" s="28">
        <f t="shared" si="7"/>
        <v>7934341.572801962</v>
      </c>
      <c r="N31" s="165">
        <f t="shared" si="8"/>
        <v>14774661.40280196</v>
      </c>
      <c r="O31" s="28">
        <v>3528223.44</v>
      </c>
      <c r="P31" s="28">
        <v>40000</v>
      </c>
      <c r="Q31" s="28">
        <v>902397</v>
      </c>
      <c r="R31" s="28">
        <v>1433629.5899999999</v>
      </c>
      <c r="S31" s="28">
        <v>930072.5200000003</v>
      </c>
      <c r="T31" s="10"/>
      <c r="U31" s="28">
        <v>31882.8</v>
      </c>
      <c r="V31" s="28">
        <v>21769.89</v>
      </c>
      <c r="W31" s="10"/>
      <c r="X31" s="10">
        <f t="shared" si="1"/>
        <v>6887975.239999999</v>
      </c>
      <c r="Y31" s="28">
        <v>9740552.11364807</v>
      </c>
      <c r="Z31" s="28">
        <v>159516.10131207848</v>
      </c>
      <c r="AA31" s="28">
        <v>107.19450643776823</v>
      </c>
      <c r="AB31" s="28">
        <v>66217.04475781729</v>
      </c>
      <c r="AC31" s="28">
        <v>1506733.74908645</v>
      </c>
      <c r="AD31" s="10">
        <f t="shared" si="2"/>
        <v>11473126.203310855</v>
      </c>
      <c r="AE31" s="286">
        <f t="shared" si="3"/>
        <v>18361101.443310853</v>
      </c>
      <c r="AF31" s="38">
        <f t="shared" si="4"/>
        <v>-0.6966839443821623</v>
      </c>
      <c r="AG31" s="38">
        <f t="shared" si="5"/>
        <v>-44.600860676826066</v>
      </c>
      <c r="AH31" s="38">
        <f t="shared" si="6"/>
        <v>-24.27426214876733</v>
      </c>
    </row>
    <row r="32" spans="1:34" ht="24">
      <c r="A32" s="217">
        <v>300600050</v>
      </c>
      <c r="B32" s="28">
        <v>2789062.5</v>
      </c>
      <c r="C32" s="28">
        <v>80700</v>
      </c>
      <c r="D32" s="28">
        <v>793460</v>
      </c>
      <c r="E32" s="28">
        <v>8461313.14</v>
      </c>
      <c r="F32" s="28">
        <v>1462384.4100000001</v>
      </c>
      <c r="G32" s="165"/>
      <c r="H32" s="165"/>
      <c r="I32" s="28">
        <v>163681</v>
      </c>
      <c r="J32" s="165">
        <v>2.1827872842550278E-11</v>
      </c>
      <c r="K32" s="28">
        <f t="shared" si="0"/>
        <v>13750601.05</v>
      </c>
      <c r="L32" s="28">
        <v>8760835.486635499</v>
      </c>
      <c r="M32" s="28">
        <f t="shared" si="7"/>
        <v>8760835.486635499</v>
      </c>
      <c r="N32" s="165">
        <f t="shared" si="8"/>
        <v>22511436.5366355</v>
      </c>
      <c r="O32" s="28">
        <v>3063395.5000000005</v>
      </c>
      <c r="P32" s="28">
        <v>123135</v>
      </c>
      <c r="Q32" s="28">
        <v>813260</v>
      </c>
      <c r="R32" s="28">
        <v>6660918.930000001</v>
      </c>
      <c r="S32" s="28">
        <v>1682812.94</v>
      </c>
      <c r="T32" s="10"/>
      <c r="U32" s="28">
        <v>46995.6</v>
      </c>
      <c r="V32" s="28">
        <v>12</v>
      </c>
      <c r="W32" s="28">
        <v>5495035.84</v>
      </c>
      <c r="X32" s="10">
        <f t="shared" si="1"/>
        <v>17885565.810000002</v>
      </c>
      <c r="Y32" s="28">
        <v>10755192.958819743</v>
      </c>
      <c r="Z32" s="28">
        <v>176132.36186541992</v>
      </c>
      <c r="AA32" s="28">
        <v>118.3606008583691</v>
      </c>
      <c r="AB32" s="28">
        <v>73114.6535867566</v>
      </c>
      <c r="AC32" s="28">
        <v>1663685.1812829555</v>
      </c>
      <c r="AD32" s="10">
        <f t="shared" si="2"/>
        <v>12668243.516155735</v>
      </c>
      <c r="AE32" s="286">
        <f t="shared" si="3"/>
        <v>30553809.326155737</v>
      </c>
      <c r="AF32" s="38">
        <f t="shared" si="4"/>
        <v>-30.07115648955579</v>
      </c>
      <c r="AG32" s="38">
        <f t="shared" si="5"/>
        <v>-44.60086067682607</v>
      </c>
      <c r="AH32" s="38">
        <f t="shared" si="6"/>
        <v>-35.72572001983055</v>
      </c>
    </row>
    <row r="33" spans="1:34" ht="24">
      <c r="A33" s="217">
        <v>300600053</v>
      </c>
      <c r="B33" s="28">
        <v>6541837.74</v>
      </c>
      <c r="C33" s="28">
        <v>105000</v>
      </c>
      <c r="D33" s="28">
        <v>537909</v>
      </c>
      <c r="E33" s="28">
        <v>2030072.5799999996</v>
      </c>
      <c r="F33" s="28">
        <v>1197747.35</v>
      </c>
      <c r="G33" s="165"/>
      <c r="H33" s="165"/>
      <c r="I33" s="28">
        <v>7</v>
      </c>
      <c r="J33" s="165">
        <v>1.0913936421275139E-11</v>
      </c>
      <c r="K33" s="28">
        <f t="shared" si="0"/>
        <v>10412573.67</v>
      </c>
      <c r="L33" s="28">
        <v>17025774.624970876</v>
      </c>
      <c r="M33" s="28">
        <f t="shared" si="7"/>
        <v>17025774.624970876</v>
      </c>
      <c r="N33" s="165">
        <f t="shared" si="8"/>
        <v>27438348.294970877</v>
      </c>
      <c r="O33" s="28">
        <v>7038228.67</v>
      </c>
      <c r="P33" s="28">
        <v>15000</v>
      </c>
      <c r="Q33" s="28">
        <v>690005</v>
      </c>
      <c r="R33" s="28">
        <v>1383380.3299999998</v>
      </c>
      <c r="S33" s="28">
        <v>1234072.4</v>
      </c>
      <c r="T33" s="10"/>
      <c r="U33" s="10"/>
      <c r="V33" s="28">
        <v>20</v>
      </c>
      <c r="W33" s="28">
        <v>8640931.49</v>
      </c>
      <c r="X33" s="10">
        <f t="shared" si="1"/>
        <v>19001637.89</v>
      </c>
      <c r="Y33" s="28">
        <v>20901601.410536475</v>
      </c>
      <c r="Z33" s="28">
        <v>342294.96739883506</v>
      </c>
      <c r="AA33" s="28">
        <v>230.02154506437765</v>
      </c>
      <c r="AB33" s="28">
        <v>142090.7418761496</v>
      </c>
      <c r="AC33" s="28">
        <v>3233199.5032480075</v>
      </c>
      <c r="AD33" s="10">
        <f t="shared" si="2"/>
        <v>24619416.64460453</v>
      </c>
      <c r="AE33" s="286">
        <f t="shared" si="3"/>
        <v>43621054.534604535</v>
      </c>
      <c r="AF33" s="38">
        <f t="shared" si="4"/>
        <v>-82.48742810575477</v>
      </c>
      <c r="AG33" s="38">
        <f t="shared" si="5"/>
        <v>-44.600860676825995</v>
      </c>
      <c r="AH33" s="38">
        <f t="shared" si="6"/>
        <v>-58.978427074634645</v>
      </c>
    </row>
    <row r="34" spans="1:34" ht="24">
      <c r="A34" s="217">
        <v>300600054</v>
      </c>
      <c r="B34" s="28">
        <v>1807022.19</v>
      </c>
      <c r="C34" s="28">
        <v>41017</v>
      </c>
      <c r="D34" s="28">
        <v>251722</v>
      </c>
      <c r="E34" s="28">
        <v>1762144.92</v>
      </c>
      <c r="F34" s="28">
        <v>689140.3499999999</v>
      </c>
      <c r="G34" s="165"/>
      <c r="H34" s="165"/>
      <c r="I34" s="28">
        <v>30035.000000000004</v>
      </c>
      <c r="J34" s="165">
        <v>-1.305124897044152E-10</v>
      </c>
      <c r="K34" s="28">
        <f t="shared" si="0"/>
        <v>4581081.46</v>
      </c>
      <c r="L34" s="28">
        <v>4793664.700234518</v>
      </c>
      <c r="M34" s="28">
        <f t="shared" si="7"/>
        <v>4793664.700234518</v>
      </c>
      <c r="N34" s="165">
        <f t="shared" si="8"/>
        <v>9374746.160234518</v>
      </c>
      <c r="O34" s="28">
        <v>2122846</v>
      </c>
      <c r="P34" s="28">
        <v>72980</v>
      </c>
      <c r="Q34" s="28">
        <v>288000</v>
      </c>
      <c r="R34" s="28">
        <v>1538793.1600000001</v>
      </c>
      <c r="S34" s="28">
        <v>589659.91</v>
      </c>
      <c r="T34" s="10"/>
      <c r="U34" s="10"/>
      <c r="V34" s="10"/>
      <c r="W34" s="28">
        <v>9807847.840000002</v>
      </c>
      <c r="X34" s="10">
        <f t="shared" si="1"/>
        <v>14420126.910000002</v>
      </c>
      <c r="Y34" s="28">
        <v>5884916.90199571</v>
      </c>
      <c r="Z34" s="28">
        <v>96374.31120938074</v>
      </c>
      <c r="AA34" s="28">
        <v>64.76334763948496</v>
      </c>
      <c r="AB34" s="28">
        <v>40006.131207847946</v>
      </c>
      <c r="AC34" s="28">
        <v>910318.3067397303</v>
      </c>
      <c r="AD34" s="10">
        <f t="shared" si="2"/>
        <v>6931680.414500309</v>
      </c>
      <c r="AE34" s="286">
        <f t="shared" si="3"/>
        <v>21351807.32450031</v>
      </c>
      <c r="AF34" s="38">
        <f t="shared" si="4"/>
        <v>-214.77560562741013</v>
      </c>
      <c r="AG34" s="38">
        <f t="shared" si="5"/>
        <v>-44.600860676826095</v>
      </c>
      <c r="AH34" s="38">
        <f t="shared" si="6"/>
        <v>-127.75877831305647</v>
      </c>
    </row>
    <row r="35" spans="1:34" ht="24">
      <c r="A35" s="217">
        <v>300600055</v>
      </c>
      <c r="B35" s="28">
        <v>4846386.25</v>
      </c>
      <c r="C35" s="28">
        <v>32930</v>
      </c>
      <c r="D35" s="28">
        <v>343430</v>
      </c>
      <c r="E35" s="28">
        <v>878654.1600000001</v>
      </c>
      <c r="F35" s="28">
        <v>899137.3499999999</v>
      </c>
      <c r="G35" s="165"/>
      <c r="H35" s="165"/>
      <c r="I35" s="165"/>
      <c r="J35" s="165">
        <v>9036884.8</v>
      </c>
      <c r="K35" s="28">
        <f t="shared" si="0"/>
        <v>16037422.56</v>
      </c>
      <c r="L35" s="28">
        <v>9587329.400469037</v>
      </c>
      <c r="M35" s="28">
        <f t="shared" si="7"/>
        <v>9587329.400469037</v>
      </c>
      <c r="N35" s="165">
        <f t="shared" si="8"/>
        <v>25624751.960469037</v>
      </c>
      <c r="O35" s="28">
        <v>6172157.38</v>
      </c>
      <c r="P35" s="28">
        <v>89390</v>
      </c>
      <c r="Q35" s="28">
        <v>324105</v>
      </c>
      <c r="R35" s="28">
        <v>5024768.51</v>
      </c>
      <c r="S35" s="28">
        <v>920133.3300000001</v>
      </c>
      <c r="T35" s="10"/>
      <c r="U35" s="10"/>
      <c r="V35" s="10"/>
      <c r="W35" s="28">
        <v>32297141.440000005</v>
      </c>
      <c r="X35" s="10">
        <f t="shared" si="1"/>
        <v>44827695.660000004</v>
      </c>
      <c r="Y35" s="28">
        <v>11769833.80399142</v>
      </c>
      <c r="Z35" s="28">
        <v>192748.6224187615</v>
      </c>
      <c r="AA35" s="28">
        <v>129.52669527896992</v>
      </c>
      <c r="AB35" s="28">
        <v>80012.26241569589</v>
      </c>
      <c r="AC35" s="28">
        <v>1820636.6134794606</v>
      </c>
      <c r="AD35" s="10">
        <f t="shared" si="2"/>
        <v>13863360.829000618</v>
      </c>
      <c r="AE35" s="286">
        <f t="shared" si="3"/>
        <v>58691056.48900062</v>
      </c>
      <c r="AF35" s="38">
        <f t="shared" si="4"/>
        <v>-179.51932732512597</v>
      </c>
      <c r="AG35" s="38">
        <f t="shared" si="5"/>
        <v>-44.600860676826095</v>
      </c>
      <c r="AH35" s="38">
        <f t="shared" si="6"/>
        <v>-129.0404862437011</v>
      </c>
    </row>
    <row r="36" spans="1:34" ht="24">
      <c r="A36" s="217">
        <v>300600056</v>
      </c>
      <c r="B36" s="28">
        <v>3767053.5</v>
      </c>
      <c r="C36" s="28">
        <v>143510</v>
      </c>
      <c r="D36" s="28">
        <v>330518</v>
      </c>
      <c r="E36" s="28">
        <v>4036102.8299999996</v>
      </c>
      <c r="F36" s="28">
        <v>1078814.4000000001</v>
      </c>
      <c r="G36" s="165"/>
      <c r="H36" s="165"/>
      <c r="I36" s="28">
        <v>5733.379999999999</v>
      </c>
      <c r="J36" s="165">
        <v>1.1641532182693481E-10</v>
      </c>
      <c r="K36" s="28">
        <f t="shared" si="0"/>
        <v>9361732.110000001</v>
      </c>
      <c r="L36" s="28">
        <v>7934341.572801962</v>
      </c>
      <c r="M36" s="28">
        <f t="shared" si="7"/>
        <v>7934341.572801962</v>
      </c>
      <c r="N36" s="165">
        <f t="shared" si="8"/>
        <v>17296073.682801962</v>
      </c>
      <c r="O36" s="28">
        <v>5288170</v>
      </c>
      <c r="P36" s="28">
        <v>144764</v>
      </c>
      <c r="Q36" s="28">
        <v>379997</v>
      </c>
      <c r="R36" s="28">
        <v>5749185.73</v>
      </c>
      <c r="S36" s="28">
        <v>1037558.2899999998</v>
      </c>
      <c r="T36" s="10"/>
      <c r="U36" s="10"/>
      <c r="V36" s="28">
        <v>761.01</v>
      </c>
      <c r="W36" s="28">
        <v>1377094.8199999998</v>
      </c>
      <c r="X36" s="10">
        <f t="shared" si="1"/>
        <v>13977530.85</v>
      </c>
      <c r="Y36" s="28">
        <v>9740552.11364807</v>
      </c>
      <c r="Z36" s="28">
        <v>159516.10131207848</v>
      </c>
      <c r="AA36" s="28">
        <v>107.19450643776823</v>
      </c>
      <c r="AB36" s="28">
        <v>66217.04475781729</v>
      </c>
      <c r="AC36" s="28">
        <v>1506733.74908645</v>
      </c>
      <c r="AD36" s="10">
        <f t="shared" si="2"/>
        <v>11473126.203310855</v>
      </c>
      <c r="AE36" s="286">
        <f t="shared" si="3"/>
        <v>25450657.053310856</v>
      </c>
      <c r="AF36" s="38">
        <f t="shared" si="4"/>
        <v>-49.30496499755105</v>
      </c>
      <c r="AG36" s="38">
        <f t="shared" si="5"/>
        <v>-44.600860676826066</v>
      </c>
      <c r="AH36" s="38">
        <f t="shared" si="6"/>
        <v>-47.147020301013505</v>
      </c>
    </row>
    <row r="37" spans="1:34" ht="24">
      <c r="A37" s="217">
        <v>300600057</v>
      </c>
      <c r="B37" s="28">
        <v>3240386</v>
      </c>
      <c r="C37" s="28">
        <v>152000</v>
      </c>
      <c r="D37" s="28">
        <v>809035</v>
      </c>
      <c r="E37" s="28">
        <v>1978252.0400000003</v>
      </c>
      <c r="F37" s="28">
        <v>1621281.8300000003</v>
      </c>
      <c r="G37" s="165"/>
      <c r="H37" s="28">
        <v>413386.5</v>
      </c>
      <c r="I37" s="165"/>
      <c r="J37" s="165">
        <v>-7.275957614183426E-12</v>
      </c>
      <c r="K37" s="28">
        <f t="shared" si="0"/>
        <v>8214341.37</v>
      </c>
      <c r="L37" s="28">
        <v>7769042.790035255</v>
      </c>
      <c r="M37" s="28">
        <f t="shared" si="7"/>
        <v>7769042.790035255</v>
      </c>
      <c r="N37" s="165">
        <f t="shared" si="8"/>
        <v>15983384.160035256</v>
      </c>
      <c r="O37" s="28">
        <v>3422955.7</v>
      </c>
      <c r="P37" s="28">
        <v>79000</v>
      </c>
      <c r="Q37" s="28">
        <v>845594</v>
      </c>
      <c r="R37" s="28">
        <v>1627530.9500000002</v>
      </c>
      <c r="S37" s="28">
        <v>1703093.4300000002</v>
      </c>
      <c r="T37" s="10"/>
      <c r="U37" s="28">
        <v>176740.8</v>
      </c>
      <c r="V37" s="10"/>
      <c r="W37" s="10"/>
      <c r="X37" s="10">
        <f t="shared" si="1"/>
        <v>7854914.88</v>
      </c>
      <c r="Y37" s="28">
        <v>9537623.944613736</v>
      </c>
      <c r="Z37" s="28">
        <v>156192.8492014102</v>
      </c>
      <c r="AA37" s="28">
        <v>104.96128755364806</v>
      </c>
      <c r="AB37" s="28">
        <v>64837.52299202943</v>
      </c>
      <c r="AC37" s="28">
        <v>1475343.4626471493</v>
      </c>
      <c r="AD37" s="10">
        <f t="shared" si="2"/>
        <v>11234102.74074188</v>
      </c>
      <c r="AE37" s="286">
        <f t="shared" si="3"/>
        <v>19089017.62074188</v>
      </c>
      <c r="AF37" s="38">
        <f t="shared" si="4"/>
        <v>4.375597188018985</v>
      </c>
      <c r="AG37" s="38">
        <f t="shared" si="5"/>
        <v>-44.60086067682607</v>
      </c>
      <c r="AH37" s="38">
        <f t="shared" si="6"/>
        <v>-19.4303873923767</v>
      </c>
    </row>
    <row r="38" spans="1:34" ht="24">
      <c r="A38" s="217">
        <v>300600060</v>
      </c>
      <c r="B38" s="28">
        <v>1538925.8</v>
      </c>
      <c r="C38" s="28">
        <v>33392</v>
      </c>
      <c r="D38" s="28">
        <v>435000</v>
      </c>
      <c r="E38" s="28">
        <v>602425.4199999999</v>
      </c>
      <c r="F38" s="28">
        <v>818420.21</v>
      </c>
      <c r="G38" s="165"/>
      <c r="H38" s="165"/>
      <c r="I38" s="165"/>
      <c r="J38" s="165">
        <v>0</v>
      </c>
      <c r="K38" s="28">
        <f t="shared" si="0"/>
        <v>3428163.4299999997</v>
      </c>
      <c r="L38" s="28">
        <v>4463067.134701104</v>
      </c>
      <c r="M38" s="28">
        <f t="shared" si="7"/>
        <v>4463067.134701104</v>
      </c>
      <c r="N38" s="165">
        <f t="shared" si="8"/>
        <v>7891230.564701104</v>
      </c>
      <c r="O38" s="28">
        <v>1664239</v>
      </c>
      <c r="P38" s="28">
        <v>51918</v>
      </c>
      <c r="Q38" s="28">
        <v>486582</v>
      </c>
      <c r="R38" s="28">
        <v>641839.1</v>
      </c>
      <c r="S38" s="28">
        <v>786935.5799999998</v>
      </c>
      <c r="T38" s="10"/>
      <c r="U38" s="10"/>
      <c r="V38" s="10"/>
      <c r="W38" s="10"/>
      <c r="X38" s="10">
        <f t="shared" si="1"/>
        <v>3631513.6799999997</v>
      </c>
      <c r="Y38" s="28">
        <v>5479060.563927039</v>
      </c>
      <c r="Z38" s="28">
        <v>89727.80698804415</v>
      </c>
      <c r="AA38" s="28">
        <v>60.29690987124462</v>
      </c>
      <c r="AB38" s="28">
        <v>37247.087676272226</v>
      </c>
      <c r="AC38" s="28">
        <v>847537.7338611282</v>
      </c>
      <c r="AD38" s="10">
        <f t="shared" si="2"/>
        <v>6453633.489362353</v>
      </c>
      <c r="AE38" s="286">
        <f t="shared" si="3"/>
        <v>10085147.169362353</v>
      </c>
      <c r="AF38" s="38">
        <f t="shared" si="4"/>
        <v>-5.931754834687097</v>
      </c>
      <c r="AG38" s="38">
        <f t="shared" si="5"/>
        <v>-44.600860676826</v>
      </c>
      <c r="AH38" s="38">
        <f t="shared" si="6"/>
        <v>-27.80195796679714</v>
      </c>
    </row>
    <row r="39" spans="1:34" ht="24">
      <c r="A39" s="217">
        <v>300600061</v>
      </c>
      <c r="B39" s="28">
        <v>4650534.579999999</v>
      </c>
      <c r="C39" s="28">
        <v>1177295.18</v>
      </c>
      <c r="D39" s="28">
        <v>1587585</v>
      </c>
      <c r="E39" s="28">
        <v>2184876.7399999998</v>
      </c>
      <c r="F39" s="28">
        <v>3143656.36</v>
      </c>
      <c r="G39" s="165"/>
      <c r="H39" s="165"/>
      <c r="I39" s="28">
        <v>1</v>
      </c>
      <c r="J39" s="165">
        <v>7.275957614183426E-11</v>
      </c>
      <c r="K39" s="28">
        <f t="shared" si="0"/>
        <v>12743948.859999998</v>
      </c>
      <c r="L39" s="28">
        <v>11570914.793669527</v>
      </c>
      <c r="M39" s="28">
        <f t="shared" si="7"/>
        <v>11570914.793669527</v>
      </c>
      <c r="N39" s="165">
        <f t="shared" si="8"/>
        <v>24314863.653669525</v>
      </c>
      <c r="O39" s="28">
        <v>4934781.63</v>
      </c>
      <c r="P39" s="28">
        <v>870386.05</v>
      </c>
      <c r="Q39" s="28">
        <v>1534732.5</v>
      </c>
      <c r="R39" s="28">
        <v>2386746.409999999</v>
      </c>
      <c r="S39" s="28">
        <v>3204889.0499999993</v>
      </c>
      <c r="T39" s="10"/>
      <c r="U39" s="10"/>
      <c r="V39" s="10"/>
      <c r="W39" s="10"/>
      <c r="X39" s="10">
        <f t="shared" si="1"/>
        <v>12931535.639999999</v>
      </c>
      <c r="Y39" s="28">
        <v>14204971.832403436</v>
      </c>
      <c r="Z39" s="28">
        <v>232627.6477467811</v>
      </c>
      <c r="AA39" s="28">
        <v>156.325321888412</v>
      </c>
      <c r="AB39" s="28">
        <v>96566.52360515021</v>
      </c>
      <c r="AC39" s="28">
        <v>2197320.0507510733</v>
      </c>
      <c r="AD39" s="10">
        <f t="shared" si="2"/>
        <v>16731642.37982833</v>
      </c>
      <c r="AE39" s="286">
        <f t="shared" si="3"/>
        <v>29663178.019828327</v>
      </c>
      <c r="AF39" s="38">
        <f t="shared" si="4"/>
        <v>-1.4719674573458796</v>
      </c>
      <c r="AG39" s="38">
        <f t="shared" si="5"/>
        <v>-44.600860676826066</v>
      </c>
      <c r="AH39" s="38">
        <f t="shared" si="6"/>
        <v>-21.996069738814473</v>
      </c>
    </row>
    <row r="40" spans="1:34" ht="24">
      <c r="A40" s="217">
        <v>300600062</v>
      </c>
      <c r="B40" s="28">
        <v>6329174.41</v>
      </c>
      <c r="C40" s="28">
        <v>212651</v>
      </c>
      <c r="D40" s="28">
        <v>1225340</v>
      </c>
      <c r="E40" s="28">
        <v>5974473.04</v>
      </c>
      <c r="F40" s="28">
        <v>1990458.1899999995</v>
      </c>
      <c r="G40" s="165"/>
      <c r="H40" s="28">
        <v>186272.25</v>
      </c>
      <c r="I40" s="28">
        <v>0</v>
      </c>
      <c r="J40" s="165">
        <v>-2.3646862246096134E-11</v>
      </c>
      <c r="K40" s="28">
        <f t="shared" si="0"/>
        <v>15918368.889999999</v>
      </c>
      <c r="L40" s="28">
        <v>16529878.276670754</v>
      </c>
      <c r="M40" s="28">
        <f t="shared" si="7"/>
        <v>16529878.276670754</v>
      </c>
      <c r="N40" s="165">
        <f t="shared" si="8"/>
        <v>32448247.166670755</v>
      </c>
      <c r="O40" s="28">
        <v>7025161.280000001</v>
      </c>
      <c r="P40" s="28">
        <v>232123</v>
      </c>
      <c r="Q40" s="28">
        <v>1339320</v>
      </c>
      <c r="R40" s="28">
        <v>4830316.3100000005</v>
      </c>
      <c r="S40" s="28">
        <v>2117213.9599999995</v>
      </c>
      <c r="T40" s="10"/>
      <c r="U40" s="28">
        <v>137413.65</v>
      </c>
      <c r="V40" s="10"/>
      <c r="W40" s="10"/>
      <c r="X40" s="10">
        <f t="shared" si="1"/>
        <v>15681548.200000001</v>
      </c>
      <c r="Y40" s="28">
        <v>20292816.903433476</v>
      </c>
      <c r="Z40" s="28">
        <v>332325.2110668301</v>
      </c>
      <c r="AA40" s="28">
        <v>223.32188841201716</v>
      </c>
      <c r="AB40" s="28">
        <v>137952.17657878602</v>
      </c>
      <c r="AC40" s="28">
        <v>3139028.643930104</v>
      </c>
      <c r="AD40" s="10">
        <f t="shared" si="2"/>
        <v>23902346.25689761</v>
      </c>
      <c r="AE40" s="286">
        <f t="shared" si="3"/>
        <v>39583894.45689761</v>
      </c>
      <c r="AF40" s="38">
        <f t="shared" si="4"/>
        <v>1.4877195750173222</v>
      </c>
      <c r="AG40" s="38">
        <f t="shared" si="5"/>
        <v>-44.60086067682604</v>
      </c>
      <c r="AH40" s="38">
        <f t="shared" si="6"/>
        <v>-21.990855942308773</v>
      </c>
    </row>
    <row r="41" spans="1:34" ht="24">
      <c r="A41" s="217">
        <v>300600067</v>
      </c>
      <c r="B41" s="28">
        <v>1004405.19</v>
      </c>
      <c r="C41" s="165"/>
      <c r="D41" s="28">
        <v>391606</v>
      </c>
      <c r="E41" s="28">
        <v>685898.6400000001</v>
      </c>
      <c r="F41" s="28">
        <v>75680.06000000001</v>
      </c>
      <c r="G41" s="165"/>
      <c r="H41" s="165"/>
      <c r="I41" s="165"/>
      <c r="J41" s="165">
        <v>7.275957614183426E-12</v>
      </c>
      <c r="K41" s="28">
        <f t="shared" si="0"/>
        <v>2157589.89</v>
      </c>
      <c r="L41" s="28">
        <v>1487689.044900368</v>
      </c>
      <c r="M41" s="28">
        <f t="shared" si="7"/>
        <v>1487689.044900368</v>
      </c>
      <c r="N41" s="165">
        <f t="shared" si="8"/>
        <v>3645278.934900368</v>
      </c>
      <c r="O41" s="28">
        <v>1060688.11</v>
      </c>
      <c r="P41" s="10"/>
      <c r="Q41" s="28">
        <v>401467</v>
      </c>
      <c r="R41" s="28">
        <v>891812.0299999999</v>
      </c>
      <c r="S41" s="28">
        <v>77037.14999999998</v>
      </c>
      <c r="T41" s="10"/>
      <c r="U41" s="10"/>
      <c r="V41" s="10"/>
      <c r="W41" s="10"/>
      <c r="X41" s="10">
        <f t="shared" si="1"/>
        <v>2431004.29</v>
      </c>
      <c r="Y41" s="28">
        <v>1826353.5213090128</v>
      </c>
      <c r="Z41" s="28">
        <v>29909.26899601471</v>
      </c>
      <c r="AA41" s="28">
        <v>20.098969957081543</v>
      </c>
      <c r="AB41" s="28">
        <v>12415.695892090742</v>
      </c>
      <c r="AC41" s="28">
        <v>282512.5779537094</v>
      </c>
      <c r="AD41" s="10">
        <f t="shared" si="2"/>
        <v>2151211.163120785</v>
      </c>
      <c r="AE41" s="286">
        <f t="shared" si="3"/>
        <v>4582215.453120785</v>
      </c>
      <c r="AF41" s="38">
        <f t="shared" si="4"/>
        <v>-12.672213624434434</v>
      </c>
      <c r="AG41" s="38">
        <f t="shared" si="5"/>
        <v>-44.600860676826024</v>
      </c>
      <c r="AH41" s="38">
        <f t="shared" si="6"/>
        <v>-25.70273866425053</v>
      </c>
    </row>
    <row r="42" spans="1:34" ht="24">
      <c r="A42" s="217">
        <v>300600068</v>
      </c>
      <c r="B42" s="28">
        <v>655237</v>
      </c>
      <c r="C42" s="165"/>
      <c r="D42" s="28">
        <v>188114</v>
      </c>
      <c r="E42" s="28">
        <v>1309242.1099999999</v>
      </c>
      <c r="F42" s="28">
        <v>66308.47</v>
      </c>
      <c r="G42" s="165"/>
      <c r="H42" s="165"/>
      <c r="I42" s="165"/>
      <c r="J42" s="165">
        <v>0</v>
      </c>
      <c r="K42" s="28">
        <f t="shared" si="0"/>
        <v>2218901.58</v>
      </c>
      <c r="L42" s="28">
        <v>1487689.044900368</v>
      </c>
      <c r="M42" s="28">
        <f t="shared" si="7"/>
        <v>1487689.044900368</v>
      </c>
      <c r="N42" s="165">
        <f t="shared" si="8"/>
        <v>3706590.624900368</v>
      </c>
      <c r="O42" s="28">
        <v>704716.35</v>
      </c>
      <c r="P42" s="28">
        <v>1040</v>
      </c>
      <c r="Q42" s="28">
        <v>174470</v>
      </c>
      <c r="R42" s="28">
        <v>1417706.71</v>
      </c>
      <c r="S42" s="28">
        <v>81958.20000000001</v>
      </c>
      <c r="T42" s="10"/>
      <c r="U42" s="10"/>
      <c r="V42" s="10"/>
      <c r="W42" s="10"/>
      <c r="X42" s="10">
        <f t="shared" si="1"/>
        <v>2379891.2600000002</v>
      </c>
      <c r="Y42" s="28">
        <v>1826353.5213090128</v>
      </c>
      <c r="Z42" s="28">
        <v>29909.26899601471</v>
      </c>
      <c r="AA42" s="28">
        <v>20.098969957081543</v>
      </c>
      <c r="AB42" s="28">
        <v>12415.695892090742</v>
      </c>
      <c r="AC42" s="28">
        <v>282512.5779537094</v>
      </c>
      <c r="AD42" s="10">
        <f t="shared" si="2"/>
        <v>2151211.163120785</v>
      </c>
      <c r="AE42" s="286">
        <f t="shared" si="3"/>
        <v>4531102.4231207855</v>
      </c>
      <c r="AF42" s="38">
        <f t="shared" si="4"/>
        <v>-7.255377230386224</v>
      </c>
      <c r="AG42" s="38">
        <f t="shared" si="5"/>
        <v>-44.600860676826024</v>
      </c>
      <c r="AH42" s="38">
        <f t="shared" si="6"/>
        <v>-22.24447967578238</v>
      </c>
    </row>
    <row r="43" spans="1:34" ht="24">
      <c r="A43" s="217">
        <v>300600069</v>
      </c>
      <c r="B43" s="28">
        <v>2722436.68</v>
      </c>
      <c r="C43" s="28">
        <v>18928</v>
      </c>
      <c r="D43" s="28">
        <v>677356</v>
      </c>
      <c r="E43" s="28">
        <v>3251622.96</v>
      </c>
      <c r="F43" s="28">
        <v>1048165.8799999999</v>
      </c>
      <c r="G43" s="165"/>
      <c r="H43" s="28">
        <v>472728.75</v>
      </c>
      <c r="I43" s="165"/>
      <c r="J43" s="165">
        <v>0</v>
      </c>
      <c r="K43" s="28">
        <f t="shared" si="0"/>
        <v>8191238.2700000005</v>
      </c>
      <c r="L43" s="28">
        <v>7273146.441735132</v>
      </c>
      <c r="M43" s="28">
        <f t="shared" si="7"/>
        <v>7273146.441735132</v>
      </c>
      <c r="N43" s="165">
        <f t="shared" si="8"/>
        <v>15464384.711735133</v>
      </c>
      <c r="O43" s="28">
        <v>3306423.93</v>
      </c>
      <c r="P43" s="28">
        <v>92104</v>
      </c>
      <c r="Q43" s="28">
        <v>686727</v>
      </c>
      <c r="R43" s="28">
        <v>4056425.56</v>
      </c>
      <c r="S43" s="28">
        <v>1117541.54</v>
      </c>
      <c r="T43" s="10"/>
      <c r="U43" s="10"/>
      <c r="V43" s="10"/>
      <c r="W43" s="10"/>
      <c r="X43" s="10">
        <f t="shared" si="1"/>
        <v>9259222.030000001</v>
      </c>
      <c r="Y43" s="28">
        <v>8928839.437510729</v>
      </c>
      <c r="Z43" s="28">
        <v>146223.09286940526</v>
      </c>
      <c r="AA43" s="28">
        <v>98.26163090128755</v>
      </c>
      <c r="AB43" s="28">
        <v>60698.95769466585</v>
      </c>
      <c r="AC43" s="28">
        <v>1381172.603329246</v>
      </c>
      <c r="AD43" s="10">
        <f t="shared" si="2"/>
        <v>10517032.353034947</v>
      </c>
      <c r="AE43" s="286">
        <f t="shared" si="3"/>
        <v>19776254.38303495</v>
      </c>
      <c r="AF43" s="38">
        <f t="shared" si="4"/>
        <v>-13.038123477758397</v>
      </c>
      <c r="AG43" s="38">
        <f t="shared" si="5"/>
        <v>-44.60086067682602</v>
      </c>
      <c r="AH43" s="38">
        <f t="shared" si="6"/>
        <v>-27.882581503729387</v>
      </c>
    </row>
    <row r="44" spans="1:34" ht="24">
      <c r="A44" s="217">
        <v>300600072</v>
      </c>
      <c r="B44" s="28">
        <v>764720.3300000001</v>
      </c>
      <c r="C44" s="165"/>
      <c r="D44" s="28">
        <v>174212</v>
      </c>
      <c r="E44" s="28">
        <v>1058604.99</v>
      </c>
      <c r="F44" s="28">
        <v>53272.93</v>
      </c>
      <c r="G44" s="165"/>
      <c r="H44" s="165"/>
      <c r="I44" s="165"/>
      <c r="J44" s="165">
        <v>6.821210263296962E-13</v>
      </c>
      <c r="K44" s="28">
        <f t="shared" si="0"/>
        <v>2050810.25</v>
      </c>
      <c r="L44" s="28">
        <v>1983585.3932004904</v>
      </c>
      <c r="M44" s="28">
        <f t="shared" si="7"/>
        <v>1983585.3932004904</v>
      </c>
      <c r="N44" s="165">
        <f t="shared" si="8"/>
        <v>4034395.6432004906</v>
      </c>
      <c r="O44" s="28">
        <v>831334</v>
      </c>
      <c r="P44" s="10"/>
      <c r="Q44" s="28">
        <v>174680</v>
      </c>
      <c r="R44" s="28">
        <v>1071081.0099999998</v>
      </c>
      <c r="S44" s="28">
        <v>73337.12</v>
      </c>
      <c r="T44" s="10"/>
      <c r="U44" s="10"/>
      <c r="V44" s="10"/>
      <c r="W44" s="10"/>
      <c r="X44" s="10">
        <f t="shared" si="1"/>
        <v>2150432.13</v>
      </c>
      <c r="Y44" s="28">
        <v>2435138.0284120175</v>
      </c>
      <c r="Z44" s="28">
        <v>39879.02532801962</v>
      </c>
      <c r="AA44" s="28">
        <v>26.798626609442056</v>
      </c>
      <c r="AB44" s="28">
        <v>16554.261189454322</v>
      </c>
      <c r="AC44" s="28">
        <v>376683.4372716125</v>
      </c>
      <c r="AD44" s="10">
        <f t="shared" si="2"/>
        <v>2868281.5508277137</v>
      </c>
      <c r="AE44" s="286">
        <f t="shared" si="3"/>
        <v>5018713.680827714</v>
      </c>
      <c r="AF44" s="38">
        <f t="shared" si="4"/>
        <v>-4.857683932484728</v>
      </c>
      <c r="AG44" s="38">
        <f t="shared" si="5"/>
        <v>-44.600860676826066</v>
      </c>
      <c r="AH44" s="38">
        <f t="shared" si="6"/>
        <v>-24.39815339594117</v>
      </c>
    </row>
    <row r="45" spans="1:34" ht="24">
      <c r="A45" s="217">
        <v>300600073</v>
      </c>
      <c r="B45" s="28">
        <v>5660344.24</v>
      </c>
      <c r="C45" s="28">
        <v>4000</v>
      </c>
      <c r="D45" s="28">
        <v>1299055.1</v>
      </c>
      <c r="E45" s="28">
        <v>10431956.6</v>
      </c>
      <c r="F45" s="28">
        <v>2290617.6799999992</v>
      </c>
      <c r="G45" s="165"/>
      <c r="H45" s="165"/>
      <c r="I45" s="165"/>
      <c r="J45" s="165">
        <v>3.637978807091713E-12</v>
      </c>
      <c r="K45" s="28">
        <f t="shared" si="0"/>
        <v>19685973.619999997</v>
      </c>
      <c r="L45" s="28">
        <v>12397408.707503065</v>
      </c>
      <c r="M45" s="28">
        <f t="shared" si="7"/>
        <v>12397408.707503065</v>
      </c>
      <c r="N45" s="165">
        <f t="shared" si="8"/>
        <v>32083382.327503063</v>
      </c>
      <c r="O45" s="28">
        <v>5949151.63</v>
      </c>
      <c r="P45" s="10"/>
      <c r="Q45" s="28">
        <v>1343170</v>
      </c>
      <c r="R45" s="28">
        <v>9134148.39</v>
      </c>
      <c r="S45" s="28">
        <v>2158668.88</v>
      </c>
      <c r="T45" s="10"/>
      <c r="U45" s="28">
        <v>23141.25</v>
      </c>
      <c r="V45" s="28">
        <v>0</v>
      </c>
      <c r="W45" s="10"/>
      <c r="X45" s="10">
        <f t="shared" si="1"/>
        <v>18608280.15</v>
      </c>
      <c r="Y45" s="28">
        <v>15219612.677575104</v>
      </c>
      <c r="Z45" s="28">
        <v>249243.9083001226</v>
      </c>
      <c r="AA45" s="28">
        <v>167.49141630901286</v>
      </c>
      <c r="AB45" s="28">
        <v>103464.13243408952</v>
      </c>
      <c r="AC45" s="28">
        <v>2354271.482947578</v>
      </c>
      <c r="AD45" s="10">
        <f t="shared" si="2"/>
        <v>17926759.692673203</v>
      </c>
      <c r="AE45" s="286">
        <f t="shared" si="3"/>
        <v>36535039.8426732</v>
      </c>
      <c r="AF45" s="38">
        <f t="shared" si="4"/>
        <v>5.474423012053182</v>
      </c>
      <c r="AG45" s="38">
        <f t="shared" si="5"/>
        <v>-44.600860676825995</v>
      </c>
      <c r="AH45" s="38">
        <f t="shared" si="6"/>
        <v>-13.875274962372059</v>
      </c>
    </row>
    <row r="46" spans="1:34" ht="24">
      <c r="A46" s="217">
        <v>300600078</v>
      </c>
      <c r="B46" s="28">
        <v>3925311.74</v>
      </c>
      <c r="C46" s="165"/>
      <c r="D46" s="28">
        <v>1363214</v>
      </c>
      <c r="E46" s="28">
        <v>2577063.6700000004</v>
      </c>
      <c r="F46" s="28">
        <v>2381342.36</v>
      </c>
      <c r="G46" s="165"/>
      <c r="H46" s="28">
        <v>101275.55</v>
      </c>
      <c r="I46" s="28">
        <v>3</v>
      </c>
      <c r="J46" s="165">
        <v>-5.820766091346741E-11</v>
      </c>
      <c r="K46" s="28">
        <f t="shared" si="0"/>
        <v>10348210.32</v>
      </c>
      <c r="L46" s="28">
        <v>10579122.097069282</v>
      </c>
      <c r="M46" s="28">
        <f t="shared" si="7"/>
        <v>10579122.097069282</v>
      </c>
      <c r="N46" s="165">
        <f t="shared" si="8"/>
        <v>20927332.417069282</v>
      </c>
      <c r="O46" s="28">
        <v>4470685</v>
      </c>
      <c r="P46" s="28">
        <v>0</v>
      </c>
      <c r="Q46" s="28">
        <v>1472590</v>
      </c>
      <c r="R46" s="28">
        <v>3086926.710000001</v>
      </c>
      <c r="S46" s="28">
        <v>2292396.42</v>
      </c>
      <c r="T46" s="10"/>
      <c r="U46" s="28">
        <v>527567.72</v>
      </c>
      <c r="V46" s="10"/>
      <c r="W46" s="10"/>
      <c r="X46" s="10">
        <f t="shared" si="1"/>
        <v>11850165.850000001</v>
      </c>
      <c r="Y46" s="28">
        <v>12987402.818197425</v>
      </c>
      <c r="Z46" s="28">
        <v>212688.13508277133</v>
      </c>
      <c r="AA46" s="28">
        <v>142.926008583691</v>
      </c>
      <c r="AB46" s="28">
        <v>88289.39301042305</v>
      </c>
      <c r="AC46" s="28">
        <v>2008978.3321152667</v>
      </c>
      <c r="AD46" s="10">
        <f t="shared" si="2"/>
        <v>15297501.60441447</v>
      </c>
      <c r="AE46" s="286">
        <f t="shared" si="3"/>
        <v>27147667.454414472</v>
      </c>
      <c r="AF46" s="38">
        <f t="shared" si="4"/>
        <v>-14.514157362043267</v>
      </c>
      <c r="AG46" s="38">
        <f t="shared" si="5"/>
        <v>-44.600860676826045</v>
      </c>
      <c r="AH46" s="38">
        <f t="shared" si="6"/>
        <v>-29.72349706774669</v>
      </c>
    </row>
    <row r="47" spans="1:34" ht="24">
      <c r="A47" s="217">
        <v>300600082</v>
      </c>
      <c r="B47" s="28">
        <v>4234116.01</v>
      </c>
      <c r="C47" s="28">
        <v>211526</v>
      </c>
      <c r="D47" s="28">
        <v>1294910</v>
      </c>
      <c r="E47" s="28">
        <v>3362940.5800000005</v>
      </c>
      <c r="F47" s="28">
        <v>1698561.8099999998</v>
      </c>
      <c r="G47" s="165"/>
      <c r="H47" s="28">
        <v>39528</v>
      </c>
      <c r="I47" s="165"/>
      <c r="J47" s="165">
        <v>33069.99999999988</v>
      </c>
      <c r="K47" s="28">
        <f t="shared" si="0"/>
        <v>10874652.4</v>
      </c>
      <c r="L47" s="28">
        <v>11736213.576436235</v>
      </c>
      <c r="M47" s="28">
        <f t="shared" si="7"/>
        <v>11736213.576436235</v>
      </c>
      <c r="N47" s="165">
        <f t="shared" si="8"/>
        <v>22610865.976436235</v>
      </c>
      <c r="O47" s="28">
        <v>4732748.19</v>
      </c>
      <c r="P47" s="28">
        <v>218900</v>
      </c>
      <c r="Q47" s="28">
        <v>1377763</v>
      </c>
      <c r="R47" s="28">
        <v>7869800.16</v>
      </c>
      <c r="S47" s="28">
        <v>1678722.1700000002</v>
      </c>
      <c r="T47" s="10"/>
      <c r="U47" s="10"/>
      <c r="V47" s="10"/>
      <c r="W47" s="28">
        <v>5000</v>
      </c>
      <c r="X47" s="10">
        <f t="shared" si="1"/>
        <v>15882933.520000001</v>
      </c>
      <c r="Y47" s="28">
        <v>14407900.001437766</v>
      </c>
      <c r="Z47" s="28">
        <v>235950.89985744937</v>
      </c>
      <c r="AA47" s="28">
        <v>158.55854077253218</v>
      </c>
      <c r="AB47" s="28">
        <v>97946.04537093808</v>
      </c>
      <c r="AC47" s="28">
        <v>2228710.3371903743</v>
      </c>
      <c r="AD47" s="10">
        <f t="shared" si="2"/>
        <v>16970665.842397302</v>
      </c>
      <c r="AE47" s="286">
        <f t="shared" si="3"/>
        <v>32853599.362397306</v>
      </c>
      <c r="AF47" s="38">
        <f t="shared" si="4"/>
        <v>-46.05463177839138</v>
      </c>
      <c r="AG47" s="38">
        <f t="shared" si="5"/>
        <v>-44.60086067682604</v>
      </c>
      <c r="AH47" s="38">
        <f t="shared" si="6"/>
        <v>-45.3000490854064</v>
      </c>
    </row>
    <row r="48" spans="1:34" ht="24">
      <c r="A48" s="217">
        <v>300600087</v>
      </c>
      <c r="B48" s="28">
        <v>4212495.109999999</v>
      </c>
      <c r="C48" s="28">
        <v>0</v>
      </c>
      <c r="D48" s="28">
        <v>1417340.6</v>
      </c>
      <c r="E48" s="28">
        <v>2173818.81</v>
      </c>
      <c r="F48" s="28">
        <v>1893744.0999999999</v>
      </c>
      <c r="G48" s="28">
        <v>0</v>
      </c>
      <c r="H48" s="28">
        <v>271534.47</v>
      </c>
      <c r="I48" s="28">
        <v>1</v>
      </c>
      <c r="J48" s="165">
        <v>-1.1641532182693481E-10</v>
      </c>
      <c r="K48" s="28">
        <f t="shared" si="0"/>
        <v>9968934.09</v>
      </c>
      <c r="L48" s="28">
        <v>11075018.445369404</v>
      </c>
      <c r="M48" s="28">
        <f t="shared" si="7"/>
        <v>11075018.445369404</v>
      </c>
      <c r="N48" s="165">
        <f t="shared" si="8"/>
        <v>21043952.535369404</v>
      </c>
      <c r="O48" s="28">
        <v>4588799.35</v>
      </c>
      <c r="P48" s="28">
        <v>139070</v>
      </c>
      <c r="Q48" s="28">
        <v>1520137.8</v>
      </c>
      <c r="R48" s="28">
        <v>2691972.3600000003</v>
      </c>
      <c r="S48" s="28">
        <v>1948213.9700000007</v>
      </c>
      <c r="T48" s="10"/>
      <c r="U48" s="10"/>
      <c r="V48" s="10"/>
      <c r="W48" s="10"/>
      <c r="X48" s="10">
        <f t="shared" si="1"/>
        <v>10888193.48</v>
      </c>
      <c r="Y48" s="28">
        <v>13596187.32530043</v>
      </c>
      <c r="Z48" s="28">
        <v>222657.89141477618</v>
      </c>
      <c r="AA48" s="28">
        <v>149.6256652360515</v>
      </c>
      <c r="AB48" s="28">
        <v>92427.95830778664</v>
      </c>
      <c r="AC48" s="28">
        <v>2103149.19143317</v>
      </c>
      <c r="AD48" s="10">
        <f t="shared" si="2"/>
        <v>16014571.992121398</v>
      </c>
      <c r="AE48" s="286">
        <f t="shared" si="3"/>
        <v>26902765.4721214</v>
      </c>
      <c r="AF48" s="38">
        <f t="shared" si="4"/>
        <v>-9.221240522817025</v>
      </c>
      <c r="AG48" s="38">
        <f t="shared" si="5"/>
        <v>-44.60086067682605</v>
      </c>
      <c r="AH48" s="38">
        <f t="shared" si="6"/>
        <v>-27.84083896266567</v>
      </c>
    </row>
    <row r="49" spans="1:34" ht="24">
      <c r="A49" s="217">
        <v>300600092</v>
      </c>
      <c r="B49" s="28">
        <v>2061081.98</v>
      </c>
      <c r="C49" s="28">
        <v>117560</v>
      </c>
      <c r="D49" s="28">
        <v>962689</v>
      </c>
      <c r="E49" s="28">
        <v>768359.6999999998</v>
      </c>
      <c r="F49" s="28">
        <v>1281335.38</v>
      </c>
      <c r="G49" s="165"/>
      <c r="H49" s="165"/>
      <c r="I49" s="28">
        <v>6</v>
      </c>
      <c r="J49" s="165">
        <v>0</v>
      </c>
      <c r="K49" s="28">
        <f t="shared" si="0"/>
        <v>5191032.06</v>
      </c>
      <c r="L49" s="28">
        <v>5785457.396834764</v>
      </c>
      <c r="M49" s="28">
        <f t="shared" si="7"/>
        <v>5785457.396834764</v>
      </c>
      <c r="N49" s="165">
        <f t="shared" si="8"/>
        <v>10976489.456834763</v>
      </c>
      <c r="O49" s="28">
        <v>2400823.8</v>
      </c>
      <c r="P49" s="28">
        <v>99619</v>
      </c>
      <c r="Q49" s="28">
        <v>916202.5700000001</v>
      </c>
      <c r="R49" s="28">
        <v>646468.59</v>
      </c>
      <c r="S49" s="28">
        <v>1245606.55</v>
      </c>
      <c r="T49" s="10"/>
      <c r="U49" s="10"/>
      <c r="V49" s="28">
        <v>32278.54</v>
      </c>
      <c r="W49" s="10"/>
      <c r="X49" s="10">
        <f t="shared" si="1"/>
        <v>5340999.05</v>
      </c>
      <c r="Y49" s="28">
        <v>7102485.916201718</v>
      </c>
      <c r="Z49" s="28">
        <v>116313.82387339055</v>
      </c>
      <c r="AA49" s="28">
        <v>78.162660944206</v>
      </c>
      <c r="AB49" s="28">
        <v>48283.26180257511</v>
      </c>
      <c r="AC49" s="28">
        <v>1098660.0253755366</v>
      </c>
      <c r="AD49" s="10">
        <f t="shared" si="2"/>
        <v>8365821.189914165</v>
      </c>
      <c r="AE49" s="286">
        <f t="shared" si="3"/>
        <v>13706820.239914164</v>
      </c>
      <c r="AF49" s="38">
        <f t="shared" si="4"/>
        <v>-2.8889628934405045</v>
      </c>
      <c r="AG49" s="38">
        <f t="shared" si="5"/>
        <v>-44.600860676826066</v>
      </c>
      <c r="AH49" s="38">
        <f t="shared" si="6"/>
        <v>-24.874353442568996</v>
      </c>
    </row>
    <row r="50" spans="1:34" ht="24">
      <c r="A50" s="217">
        <v>300600095</v>
      </c>
      <c r="B50" s="28">
        <v>5270428.57</v>
      </c>
      <c r="C50" s="28">
        <v>148030</v>
      </c>
      <c r="D50" s="28">
        <v>1865309</v>
      </c>
      <c r="E50" s="28">
        <v>10074962.32</v>
      </c>
      <c r="F50" s="28">
        <v>1975197.7399999993</v>
      </c>
      <c r="G50" s="165"/>
      <c r="H50" s="28">
        <v>25125</v>
      </c>
      <c r="I50" s="165"/>
      <c r="J50" s="165">
        <v>0</v>
      </c>
      <c r="K50" s="28">
        <f t="shared" si="0"/>
        <v>19359052.63</v>
      </c>
      <c r="L50" s="28">
        <v>15372786.797303801</v>
      </c>
      <c r="M50" s="28">
        <f t="shared" si="7"/>
        <v>15372786.797303801</v>
      </c>
      <c r="N50" s="165">
        <f t="shared" si="8"/>
        <v>34731839.4273038</v>
      </c>
      <c r="O50" s="28">
        <v>6370126.71</v>
      </c>
      <c r="P50" s="28">
        <v>150472</v>
      </c>
      <c r="Q50" s="28">
        <v>1989531</v>
      </c>
      <c r="R50" s="28">
        <v>10466184.6</v>
      </c>
      <c r="S50" s="28">
        <v>1946781.9399999995</v>
      </c>
      <c r="T50" s="10"/>
      <c r="U50" s="28">
        <v>20274.2</v>
      </c>
      <c r="V50" s="10"/>
      <c r="W50" s="10"/>
      <c r="X50" s="10">
        <f t="shared" si="1"/>
        <v>20943370.45</v>
      </c>
      <c r="Y50" s="28">
        <v>18872319.720193133</v>
      </c>
      <c r="Z50" s="28">
        <v>309062.446292152</v>
      </c>
      <c r="AA50" s="28">
        <v>207.68935622317593</v>
      </c>
      <c r="AB50" s="28">
        <v>128295.524218271</v>
      </c>
      <c r="AC50" s="28">
        <v>2919296.638854997</v>
      </c>
      <c r="AD50" s="10">
        <f t="shared" si="2"/>
        <v>22229182.018914774</v>
      </c>
      <c r="AE50" s="286">
        <f t="shared" si="3"/>
        <v>43172552.46891478</v>
      </c>
      <c r="AF50" s="38">
        <f t="shared" si="4"/>
        <v>-8.183860286349148</v>
      </c>
      <c r="AG50" s="38">
        <f t="shared" si="5"/>
        <v>-44.60086067682602</v>
      </c>
      <c r="AH50" s="38">
        <f t="shared" si="6"/>
        <v>-24.302522356404385</v>
      </c>
    </row>
    <row r="51" spans="1:34" ht="24">
      <c r="A51" s="217">
        <v>300600102</v>
      </c>
      <c r="B51" s="28">
        <v>2835834.5</v>
      </c>
      <c r="C51" s="28">
        <v>36580</v>
      </c>
      <c r="D51" s="28">
        <v>978170</v>
      </c>
      <c r="E51" s="28">
        <v>1496689.4</v>
      </c>
      <c r="F51" s="28">
        <v>927914.1599999999</v>
      </c>
      <c r="G51" s="165"/>
      <c r="H51" s="28">
        <v>65025</v>
      </c>
      <c r="I51" s="28">
        <v>1</v>
      </c>
      <c r="J51" s="165">
        <v>0</v>
      </c>
      <c r="K51" s="28">
        <f t="shared" si="0"/>
        <v>6340214.0600000005</v>
      </c>
      <c r="L51" s="28">
        <v>7934341.572801962</v>
      </c>
      <c r="M51" s="28">
        <f t="shared" si="7"/>
        <v>7934341.572801962</v>
      </c>
      <c r="N51" s="165">
        <f t="shared" si="8"/>
        <v>14274555.632801961</v>
      </c>
      <c r="O51" s="28">
        <v>3540988.9</v>
      </c>
      <c r="P51" s="28">
        <v>120674</v>
      </c>
      <c r="Q51" s="28">
        <v>1001332</v>
      </c>
      <c r="R51" s="28">
        <v>1644296.7599999998</v>
      </c>
      <c r="S51" s="28">
        <v>891853.39</v>
      </c>
      <c r="T51" s="10"/>
      <c r="U51" s="10"/>
      <c r="V51" s="10"/>
      <c r="W51" s="10"/>
      <c r="X51" s="10">
        <f t="shared" si="1"/>
        <v>7199145.05</v>
      </c>
      <c r="Y51" s="28">
        <v>9740552.11364807</v>
      </c>
      <c r="Z51" s="28">
        <v>159516.10131207848</v>
      </c>
      <c r="AA51" s="28">
        <v>107.19450643776823</v>
      </c>
      <c r="AB51" s="28">
        <v>66217.04475781729</v>
      </c>
      <c r="AC51" s="28">
        <v>1506733.74908645</v>
      </c>
      <c r="AD51" s="10">
        <f t="shared" si="2"/>
        <v>11473126.203310855</v>
      </c>
      <c r="AE51" s="286">
        <f t="shared" si="3"/>
        <v>18672271.253310855</v>
      </c>
      <c r="AF51" s="38">
        <f t="shared" si="4"/>
        <v>-13.5473500085579</v>
      </c>
      <c r="AG51" s="38">
        <f t="shared" si="5"/>
        <v>-44.600860676826066</v>
      </c>
      <c r="AH51" s="38">
        <f t="shared" si="6"/>
        <v>-30.808073705658774</v>
      </c>
    </row>
    <row r="52" spans="1:34" ht="24">
      <c r="A52" s="217">
        <v>300600106</v>
      </c>
      <c r="B52" s="28">
        <v>4748021.8</v>
      </c>
      <c r="C52" s="28">
        <v>1550110</v>
      </c>
      <c r="D52" s="28">
        <v>1587099.2</v>
      </c>
      <c r="E52" s="28">
        <v>2135684.88</v>
      </c>
      <c r="F52" s="28">
        <v>3176696.0199999996</v>
      </c>
      <c r="G52" s="165"/>
      <c r="H52" s="165"/>
      <c r="I52" s="28">
        <v>14</v>
      </c>
      <c r="J52" s="165">
        <v>0</v>
      </c>
      <c r="K52" s="28">
        <f t="shared" si="0"/>
        <v>13197625.899999999</v>
      </c>
      <c r="L52" s="28">
        <v>10744420.879835991</v>
      </c>
      <c r="M52" s="28">
        <f t="shared" si="7"/>
        <v>10744420.879835991</v>
      </c>
      <c r="N52" s="165">
        <f t="shared" si="8"/>
        <v>23942046.77983599</v>
      </c>
      <c r="O52" s="28">
        <v>4791351.96</v>
      </c>
      <c r="P52" s="28">
        <v>1676140</v>
      </c>
      <c r="Q52" s="28">
        <v>974292.4</v>
      </c>
      <c r="R52" s="28">
        <v>1380293.0299999998</v>
      </c>
      <c r="S52" s="28">
        <v>1930091.56</v>
      </c>
      <c r="T52" s="10"/>
      <c r="U52" s="10"/>
      <c r="V52" s="28">
        <v>13</v>
      </c>
      <c r="W52" s="10"/>
      <c r="X52" s="10">
        <f t="shared" si="1"/>
        <v>10752181.950000001</v>
      </c>
      <c r="Y52" s="28">
        <v>13190330.987231754</v>
      </c>
      <c r="Z52" s="28">
        <v>216011.3871934396</v>
      </c>
      <c r="AA52" s="28">
        <v>145.15922746781115</v>
      </c>
      <c r="AB52" s="28">
        <v>89668.91477621092</v>
      </c>
      <c r="AC52" s="28">
        <v>2040368.618554568</v>
      </c>
      <c r="AD52" s="10">
        <f t="shared" si="2"/>
        <v>15536525.06698344</v>
      </c>
      <c r="AE52" s="286">
        <f t="shared" si="3"/>
        <v>26288707.016983442</v>
      </c>
      <c r="AF52" s="38">
        <f t="shared" si="4"/>
        <v>18.52942315935776</v>
      </c>
      <c r="AG52" s="38">
        <f t="shared" si="5"/>
        <v>-44.600860676825974</v>
      </c>
      <c r="AH52" s="38">
        <f t="shared" si="6"/>
        <v>-9.80141864530901</v>
      </c>
    </row>
    <row r="53" spans="1:34" ht="24">
      <c r="A53" s="217">
        <v>300600107</v>
      </c>
      <c r="B53" s="28">
        <v>3558283.36</v>
      </c>
      <c r="C53" s="28">
        <v>140000</v>
      </c>
      <c r="D53" s="28">
        <v>1150054.6</v>
      </c>
      <c r="E53" s="28">
        <v>2476237.02</v>
      </c>
      <c r="F53" s="28">
        <v>1357730.7100000002</v>
      </c>
      <c r="G53" s="165"/>
      <c r="H53" s="165"/>
      <c r="I53" s="28">
        <v>0</v>
      </c>
      <c r="J53" s="165">
        <v>0</v>
      </c>
      <c r="K53" s="28">
        <f t="shared" si="0"/>
        <v>8682305.690000001</v>
      </c>
      <c r="L53" s="28">
        <v>8760835.486635499</v>
      </c>
      <c r="M53" s="28">
        <f t="shared" si="7"/>
        <v>8760835.486635499</v>
      </c>
      <c r="N53" s="165">
        <f t="shared" si="8"/>
        <v>17443141.1766355</v>
      </c>
      <c r="O53" s="28">
        <v>3782362.9299999997</v>
      </c>
      <c r="P53" s="28">
        <v>40000</v>
      </c>
      <c r="Q53" s="28">
        <v>1211369</v>
      </c>
      <c r="R53" s="28">
        <v>2388723.4000000004</v>
      </c>
      <c r="S53" s="28">
        <v>1442022.36</v>
      </c>
      <c r="T53" s="10"/>
      <c r="U53" s="10"/>
      <c r="V53" s="28">
        <v>371138.63</v>
      </c>
      <c r="W53" s="10"/>
      <c r="X53" s="10">
        <f t="shared" si="1"/>
        <v>9235616.32</v>
      </c>
      <c r="Y53" s="28">
        <v>10755192.958819743</v>
      </c>
      <c r="Z53" s="28">
        <v>176132.36186541992</v>
      </c>
      <c r="AA53" s="28">
        <v>118.3606008583691</v>
      </c>
      <c r="AB53" s="28">
        <v>73114.6535867566</v>
      </c>
      <c r="AC53" s="28">
        <v>1663685.1812829555</v>
      </c>
      <c r="AD53" s="10">
        <f t="shared" si="2"/>
        <v>12668243.516155735</v>
      </c>
      <c r="AE53" s="286">
        <f t="shared" si="3"/>
        <v>21903859.836155735</v>
      </c>
      <c r="AF53" s="38">
        <f t="shared" si="4"/>
        <v>-6.372853591613161</v>
      </c>
      <c r="AG53" s="38">
        <f t="shared" si="5"/>
        <v>-44.60086067682607</v>
      </c>
      <c r="AH53" s="38">
        <f t="shared" si="6"/>
        <v>-25.57290922746883</v>
      </c>
    </row>
    <row r="54" spans="1:34" ht="24">
      <c r="A54" s="217">
        <v>300600111</v>
      </c>
      <c r="B54" s="28">
        <v>5420250.5</v>
      </c>
      <c r="C54" s="28">
        <v>318248</v>
      </c>
      <c r="D54" s="28">
        <v>1256111</v>
      </c>
      <c r="E54" s="28">
        <v>11985129.600000003</v>
      </c>
      <c r="F54" s="28">
        <v>1657912.5499999998</v>
      </c>
      <c r="G54" s="165"/>
      <c r="H54" s="165"/>
      <c r="I54" s="28">
        <v>217426.60000000003</v>
      </c>
      <c r="J54" s="165">
        <v>1.7462298274040222E-10</v>
      </c>
      <c r="K54" s="28">
        <f t="shared" si="0"/>
        <v>20855078.250000004</v>
      </c>
      <c r="L54" s="28">
        <v>14546292.883470263</v>
      </c>
      <c r="M54" s="28">
        <f t="shared" si="7"/>
        <v>14546292.883470263</v>
      </c>
      <c r="N54" s="165">
        <f t="shared" si="8"/>
        <v>35401371.13347027</v>
      </c>
      <c r="O54" s="28">
        <v>5873251.840000001</v>
      </c>
      <c r="P54" s="28">
        <v>195574</v>
      </c>
      <c r="Q54" s="28">
        <v>1407725</v>
      </c>
      <c r="R54" s="28">
        <v>10100502.09</v>
      </c>
      <c r="S54" s="28">
        <v>1745589.9600000002</v>
      </c>
      <c r="T54" s="10"/>
      <c r="U54" s="28">
        <v>527080.92</v>
      </c>
      <c r="V54" s="10"/>
      <c r="W54" s="10"/>
      <c r="X54" s="10">
        <f t="shared" si="1"/>
        <v>19849723.810000002</v>
      </c>
      <c r="Y54" s="28">
        <v>17857678.875021458</v>
      </c>
      <c r="Z54" s="28">
        <v>292446.1857388105</v>
      </c>
      <c r="AA54" s="28">
        <v>196.5232618025751</v>
      </c>
      <c r="AB54" s="28">
        <v>121397.9153893317</v>
      </c>
      <c r="AC54" s="28">
        <v>2762345.206658492</v>
      </c>
      <c r="AD54" s="10">
        <f t="shared" si="2"/>
        <v>21034064.706069894</v>
      </c>
      <c r="AE54" s="286">
        <f t="shared" si="3"/>
        <v>40883788.5160699</v>
      </c>
      <c r="AF54" s="38">
        <f t="shared" si="4"/>
        <v>4.820669709067149</v>
      </c>
      <c r="AG54" s="38">
        <f t="shared" si="5"/>
        <v>-44.60086067682602</v>
      </c>
      <c r="AH54" s="38">
        <f t="shared" si="6"/>
        <v>-15.4864549226916</v>
      </c>
    </row>
    <row r="55" spans="1:34" ht="24">
      <c r="A55" s="217">
        <v>300600116</v>
      </c>
      <c r="B55" s="28">
        <v>641233</v>
      </c>
      <c r="C55" s="28">
        <v>123656</v>
      </c>
      <c r="D55" s="28">
        <v>309400</v>
      </c>
      <c r="E55" s="28">
        <v>398179.03</v>
      </c>
      <c r="F55" s="28">
        <v>43973.37</v>
      </c>
      <c r="G55" s="165"/>
      <c r="H55" s="165"/>
      <c r="I55" s="165"/>
      <c r="J55" s="165">
        <v>1.4551915228366852E-11</v>
      </c>
      <c r="K55" s="28">
        <f t="shared" si="0"/>
        <v>1516441.4000000001</v>
      </c>
      <c r="L55" s="28">
        <v>1652987.8276670754</v>
      </c>
      <c r="M55" s="28">
        <f t="shared" si="7"/>
        <v>1652987.8276670754</v>
      </c>
      <c r="N55" s="165">
        <f t="shared" si="8"/>
        <v>3169429.2276670756</v>
      </c>
      <c r="O55" s="28">
        <v>654431</v>
      </c>
      <c r="P55" s="28">
        <v>5616</v>
      </c>
      <c r="Q55" s="28">
        <v>309710</v>
      </c>
      <c r="R55" s="28">
        <v>475943.60000000003</v>
      </c>
      <c r="S55" s="28">
        <v>67682.29000000001</v>
      </c>
      <c r="T55" s="10"/>
      <c r="U55" s="10"/>
      <c r="V55" s="10"/>
      <c r="W55" s="10"/>
      <c r="X55" s="10">
        <f t="shared" si="1"/>
        <v>1513382.8900000001</v>
      </c>
      <c r="Y55" s="28">
        <v>2029281.6903433478</v>
      </c>
      <c r="Z55" s="28">
        <v>33232.521106683016</v>
      </c>
      <c r="AA55" s="28">
        <v>22.332188841201717</v>
      </c>
      <c r="AB55" s="28">
        <v>13795.217657878602</v>
      </c>
      <c r="AC55" s="28">
        <v>313902.8643930104</v>
      </c>
      <c r="AD55" s="10">
        <f t="shared" si="2"/>
        <v>2390234.625689761</v>
      </c>
      <c r="AE55" s="286">
        <f t="shared" si="3"/>
        <v>3903617.515689761</v>
      </c>
      <c r="AF55" s="38">
        <f t="shared" si="4"/>
        <v>0.20168995649947363</v>
      </c>
      <c r="AG55" s="38">
        <f t="shared" si="5"/>
        <v>-44.600860676826024</v>
      </c>
      <c r="AH55" s="38">
        <f t="shared" si="6"/>
        <v>-23.164684720317922</v>
      </c>
    </row>
    <row r="56" spans="1:34" ht="24">
      <c r="A56" s="217">
        <v>300600117</v>
      </c>
      <c r="B56" s="28">
        <v>2532774.5</v>
      </c>
      <c r="C56" s="165"/>
      <c r="D56" s="28">
        <v>910117</v>
      </c>
      <c r="E56" s="28">
        <v>1080334.0699999998</v>
      </c>
      <c r="F56" s="28">
        <v>1302236.9500000004</v>
      </c>
      <c r="G56" s="165"/>
      <c r="H56" s="28">
        <v>248257.35</v>
      </c>
      <c r="I56" s="28">
        <v>228728.24000000002</v>
      </c>
      <c r="J56" s="165">
        <v>0</v>
      </c>
      <c r="K56" s="28">
        <f t="shared" si="0"/>
        <v>6302448.11</v>
      </c>
      <c r="L56" s="28">
        <v>6942548.876201716</v>
      </c>
      <c r="M56" s="28">
        <f t="shared" si="7"/>
        <v>6942548.876201716</v>
      </c>
      <c r="N56" s="165">
        <f t="shared" si="8"/>
        <v>13244996.986201717</v>
      </c>
      <c r="O56" s="28">
        <v>2737658</v>
      </c>
      <c r="P56" s="28">
        <v>60000</v>
      </c>
      <c r="Q56" s="28">
        <v>911414.8</v>
      </c>
      <c r="R56" s="28">
        <v>2769528.76</v>
      </c>
      <c r="S56" s="28">
        <v>1332428.42</v>
      </c>
      <c r="T56" s="10"/>
      <c r="U56" s="28">
        <v>94332.75</v>
      </c>
      <c r="V56" s="10"/>
      <c r="W56" s="10"/>
      <c r="X56" s="10">
        <f t="shared" si="1"/>
        <v>7905362.7299999995</v>
      </c>
      <c r="Y56" s="28">
        <v>8522983.099442061</v>
      </c>
      <c r="Z56" s="28">
        <v>139576.58864806866</v>
      </c>
      <c r="AA56" s="28">
        <v>93.7951931330472</v>
      </c>
      <c r="AB56" s="28">
        <v>57939.91416309013</v>
      </c>
      <c r="AC56" s="28">
        <v>1318392.0304506437</v>
      </c>
      <c r="AD56" s="10">
        <f t="shared" si="2"/>
        <v>10038985.427896997</v>
      </c>
      <c r="AE56" s="286">
        <f t="shared" si="3"/>
        <v>17944348.157896996</v>
      </c>
      <c r="AF56" s="38">
        <f t="shared" si="4"/>
        <v>-25.43320614503241</v>
      </c>
      <c r="AG56" s="38">
        <f t="shared" si="5"/>
        <v>-44.60086067682606</v>
      </c>
      <c r="AH56" s="38">
        <f t="shared" si="6"/>
        <v>-35.48019812002175</v>
      </c>
    </row>
    <row r="57" spans="1:34" ht="24">
      <c r="A57" s="217">
        <v>300600120</v>
      </c>
      <c r="B57" s="28">
        <v>2095477.04</v>
      </c>
      <c r="C57" s="28">
        <v>70880</v>
      </c>
      <c r="D57" s="28">
        <v>858352</v>
      </c>
      <c r="E57" s="28">
        <v>1106050.1400000001</v>
      </c>
      <c r="F57" s="28">
        <v>1287172.9999999998</v>
      </c>
      <c r="G57" s="165"/>
      <c r="H57" s="165"/>
      <c r="I57" s="165"/>
      <c r="J57" s="165">
        <v>7600.000000000004</v>
      </c>
      <c r="K57" s="28">
        <f t="shared" si="0"/>
        <v>5425532.18</v>
      </c>
      <c r="L57" s="28">
        <v>7273146.441735132</v>
      </c>
      <c r="M57" s="28">
        <f t="shared" si="7"/>
        <v>7273146.441735132</v>
      </c>
      <c r="N57" s="165">
        <f t="shared" si="8"/>
        <v>12698678.621735131</v>
      </c>
      <c r="O57" s="28">
        <v>2761830.7</v>
      </c>
      <c r="P57" s="10"/>
      <c r="Q57" s="28">
        <v>841356</v>
      </c>
      <c r="R57" s="28">
        <v>1612410.82</v>
      </c>
      <c r="S57" s="28">
        <v>1282854.26</v>
      </c>
      <c r="T57" s="10"/>
      <c r="U57" s="10"/>
      <c r="V57" s="10"/>
      <c r="W57" s="28">
        <v>28064</v>
      </c>
      <c r="X57" s="10">
        <f t="shared" si="1"/>
        <v>6526515.78</v>
      </c>
      <c r="Y57" s="28">
        <v>8928839.437510729</v>
      </c>
      <c r="Z57" s="28">
        <v>146223.09286940526</v>
      </c>
      <c r="AA57" s="28">
        <v>98.26163090128755</v>
      </c>
      <c r="AB57" s="28">
        <v>60698.95769466585</v>
      </c>
      <c r="AC57" s="28">
        <v>1381172.603329246</v>
      </c>
      <c r="AD57" s="10">
        <f t="shared" si="2"/>
        <v>10517032.353034947</v>
      </c>
      <c r="AE57" s="286">
        <f t="shared" si="3"/>
        <v>17043548.13303495</v>
      </c>
      <c r="AF57" s="38">
        <f t="shared" si="4"/>
        <v>-20.292637910406803</v>
      </c>
      <c r="AG57" s="38">
        <f t="shared" si="5"/>
        <v>-44.60086067682602</v>
      </c>
      <c r="AH57" s="38">
        <f t="shared" si="6"/>
        <v>-34.21513088663503</v>
      </c>
    </row>
    <row r="58" spans="1:34" ht="24">
      <c r="A58" s="217">
        <v>300600123</v>
      </c>
      <c r="B58" s="28">
        <v>3690793.17</v>
      </c>
      <c r="C58" s="28">
        <v>12996</v>
      </c>
      <c r="D58" s="28">
        <v>321537</v>
      </c>
      <c r="E58" s="28">
        <v>1639001.4</v>
      </c>
      <c r="F58" s="28">
        <v>1884070.11</v>
      </c>
      <c r="G58" s="165"/>
      <c r="H58" s="28">
        <v>120750.65</v>
      </c>
      <c r="I58" s="165"/>
      <c r="J58" s="165">
        <v>36000</v>
      </c>
      <c r="K58" s="28">
        <f t="shared" si="0"/>
        <v>7705148.330000001</v>
      </c>
      <c r="L58" s="28">
        <v>7769042.790035255</v>
      </c>
      <c r="M58" s="28">
        <f t="shared" si="7"/>
        <v>7769042.790035255</v>
      </c>
      <c r="N58" s="165">
        <f t="shared" si="8"/>
        <v>15474191.120035257</v>
      </c>
      <c r="O58" s="28">
        <v>4013966</v>
      </c>
      <c r="P58" s="10"/>
      <c r="Q58" s="28">
        <v>332381</v>
      </c>
      <c r="R58" s="28">
        <v>1328970.0999999999</v>
      </c>
      <c r="S58" s="28">
        <v>1992763.9400000002</v>
      </c>
      <c r="T58" s="10"/>
      <c r="U58" s="28">
        <v>273267.8</v>
      </c>
      <c r="V58" s="10"/>
      <c r="W58" s="28">
        <v>44105</v>
      </c>
      <c r="X58" s="10">
        <f t="shared" si="1"/>
        <v>7985453.84</v>
      </c>
      <c r="Y58" s="28">
        <v>9537623.944613736</v>
      </c>
      <c r="Z58" s="28">
        <v>156192.8492014102</v>
      </c>
      <c r="AA58" s="28">
        <v>104.96128755364806</v>
      </c>
      <c r="AB58" s="28">
        <v>64837.52299202943</v>
      </c>
      <c r="AC58" s="28">
        <v>1475343.4626471493</v>
      </c>
      <c r="AD58" s="10">
        <f t="shared" si="2"/>
        <v>11234102.74074188</v>
      </c>
      <c r="AE58" s="286">
        <f t="shared" si="3"/>
        <v>19219556.580741882</v>
      </c>
      <c r="AF58" s="38">
        <f t="shared" si="4"/>
        <v>-3.637898947495003</v>
      </c>
      <c r="AG58" s="38">
        <f t="shared" si="5"/>
        <v>-44.60086067682607</v>
      </c>
      <c r="AH58" s="38">
        <f t="shared" si="6"/>
        <v>-24.203949864993596</v>
      </c>
    </row>
    <row r="59" spans="1:34" ht="24">
      <c r="A59" s="217">
        <v>300600128</v>
      </c>
      <c r="B59" s="28">
        <v>2194269.76</v>
      </c>
      <c r="C59" s="165"/>
      <c r="D59" s="28">
        <v>578269.88</v>
      </c>
      <c r="E59" s="28">
        <v>806597.92</v>
      </c>
      <c r="F59" s="28">
        <v>724032.6700000002</v>
      </c>
      <c r="G59" s="165"/>
      <c r="H59" s="165"/>
      <c r="I59" s="28">
        <v>9</v>
      </c>
      <c r="J59" s="165">
        <v>7.275957614183426E-12</v>
      </c>
      <c r="K59" s="28">
        <f t="shared" si="0"/>
        <v>4303179.2299999995</v>
      </c>
      <c r="L59" s="28">
        <v>6281353.745134887</v>
      </c>
      <c r="M59" s="28">
        <f t="shared" si="7"/>
        <v>6281353.745134887</v>
      </c>
      <c r="N59" s="165">
        <f t="shared" si="8"/>
        <v>10584532.975134887</v>
      </c>
      <c r="O59" s="28">
        <v>2461050</v>
      </c>
      <c r="P59" s="28">
        <v>93800</v>
      </c>
      <c r="Q59" s="28">
        <v>561108</v>
      </c>
      <c r="R59" s="28">
        <v>861761.6399999999</v>
      </c>
      <c r="S59" s="28">
        <v>973204.96</v>
      </c>
      <c r="T59" s="10"/>
      <c r="U59" s="10"/>
      <c r="V59" s="28">
        <v>3598.8</v>
      </c>
      <c r="W59" s="28">
        <v>1000</v>
      </c>
      <c r="X59" s="10">
        <f t="shared" si="1"/>
        <v>4955523.399999999</v>
      </c>
      <c r="Y59" s="28">
        <v>7711270.423304722</v>
      </c>
      <c r="Z59" s="28">
        <v>126283.58020539545</v>
      </c>
      <c r="AA59" s="28">
        <v>84.86231759656651</v>
      </c>
      <c r="AB59" s="28">
        <v>52421.82709993869</v>
      </c>
      <c r="AC59" s="28">
        <v>1192830.8846934396</v>
      </c>
      <c r="AD59" s="10">
        <f t="shared" si="2"/>
        <v>9082891.577621093</v>
      </c>
      <c r="AE59" s="286">
        <f t="shared" si="3"/>
        <v>14038414.977621093</v>
      </c>
      <c r="AF59" s="38">
        <f t="shared" si="4"/>
        <v>-15.159586322877841</v>
      </c>
      <c r="AG59" s="38">
        <f t="shared" si="5"/>
        <v>-44.60086067682604</v>
      </c>
      <c r="AH59" s="38">
        <f t="shared" si="6"/>
        <v>-32.631406700702264</v>
      </c>
    </row>
    <row r="60" spans="1:34" ht="24">
      <c r="A60" s="217">
        <v>300600131</v>
      </c>
      <c r="B60" s="28">
        <v>4676631.459999999</v>
      </c>
      <c r="C60" s="28">
        <v>59130</v>
      </c>
      <c r="D60" s="28">
        <v>1051182.75</v>
      </c>
      <c r="E60" s="28">
        <v>2563309.92</v>
      </c>
      <c r="F60" s="28">
        <v>1178962.3499999996</v>
      </c>
      <c r="G60" s="165"/>
      <c r="H60" s="28">
        <v>39851.25</v>
      </c>
      <c r="I60" s="165"/>
      <c r="J60" s="165">
        <v>-1.8189894035458565E-11</v>
      </c>
      <c r="K60" s="28">
        <f t="shared" si="0"/>
        <v>9569067.729999999</v>
      </c>
      <c r="L60" s="28">
        <v>9587329.400469037</v>
      </c>
      <c r="M60" s="28">
        <f t="shared" si="7"/>
        <v>9587329.400469037</v>
      </c>
      <c r="N60" s="165">
        <f t="shared" si="8"/>
        <v>19156397.130469035</v>
      </c>
      <c r="O60" s="28">
        <v>5122015.539999999</v>
      </c>
      <c r="P60" s="28">
        <v>47622</v>
      </c>
      <c r="Q60" s="28">
        <v>1164573.8</v>
      </c>
      <c r="R60" s="28">
        <v>13904589.489999998</v>
      </c>
      <c r="S60" s="28">
        <v>1278386.24</v>
      </c>
      <c r="T60" s="10"/>
      <c r="U60" s="10"/>
      <c r="V60" s="10"/>
      <c r="W60" s="10"/>
      <c r="X60" s="10">
        <f t="shared" si="1"/>
        <v>21517187.069999997</v>
      </c>
      <c r="Y60" s="28">
        <v>11769833.80399142</v>
      </c>
      <c r="Z60" s="28">
        <v>192748.6224187615</v>
      </c>
      <c r="AA60" s="28">
        <v>129.52669527896992</v>
      </c>
      <c r="AB60" s="28">
        <v>80012.26241569589</v>
      </c>
      <c r="AC60" s="28">
        <v>1820636.6134794606</v>
      </c>
      <c r="AD60" s="10">
        <f t="shared" si="2"/>
        <v>13863360.829000618</v>
      </c>
      <c r="AE60" s="286">
        <f t="shared" si="3"/>
        <v>35380547.899000615</v>
      </c>
      <c r="AF60" s="38">
        <f t="shared" si="4"/>
        <v>-124.86189540221802</v>
      </c>
      <c r="AG60" s="38">
        <f t="shared" si="5"/>
        <v>-44.600860676826095</v>
      </c>
      <c r="AH60" s="38">
        <f t="shared" si="6"/>
        <v>-84.69312187481435</v>
      </c>
    </row>
    <row r="61" spans="1:34" ht="24">
      <c r="A61" s="217">
        <v>300600135</v>
      </c>
      <c r="B61" s="28">
        <v>3170294.5599999996</v>
      </c>
      <c r="C61" s="165"/>
      <c r="D61" s="28">
        <v>698394</v>
      </c>
      <c r="E61" s="28">
        <v>1227461.8</v>
      </c>
      <c r="F61" s="28">
        <v>1292603.5000000002</v>
      </c>
      <c r="G61" s="165"/>
      <c r="H61" s="165"/>
      <c r="I61" s="165"/>
      <c r="J61" s="165">
        <v>-4.1382008930668235E-11</v>
      </c>
      <c r="K61" s="28">
        <f t="shared" si="0"/>
        <v>6388753.859999999</v>
      </c>
      <c r="L61" s="28">
        <v>7603744.007268547</v>
      </c>
      <c r="M61" s="28">
        <f t="shared" si="7"/>
        <v>7603744.007268547</v>
      </c>
      <c r="N61" s="165">
        <f t="shared" si="8"/>
        <v>13992497.867268547</v>
      </c>
      <c r="O61" s="28">
        <v>3431509</v>
      </c>
      <c r="P61" s="28">
        <v>58000</v>
      </c>
      <c r="Q61" s="28">
        <v>738228</v>
      </c>
      <c r="R61" s="28">
        <v>1744997.7000000002</v>
      </c>
      <c r="S61" s="28">
        <v>1203729.21</v>
      </c>
      <c r="T61" s="10"/>
      <c r="U61" s="28">
        <v>56332.65</v>
      </c>
      <c r="V61" s="10"/>
      <c r="W61" s="28">
        <v>302743.26</v>
      </c>
      <c r="X61" s="10">
        <f t="shared" si="1"/>
        <v>7535539.82</v>
      </c>
      <c r="Y61" s="28">
        <v>9334695.775579398</v>
      </c>
      <c r="Z61" s="28">
        <v>152869.59709074188</v>
      </c>
      <c r="AA61" s="28">
        <v>102.72806866952789</v>
      </c>
      <c r="AB61" s="28">
        <v>63458.00122624157</v>
      </c>
      <c r="AC61" s="28">
        <v>1443953.1762078481</v>
      </c>
      <c r="AD61" s="10">
        <f t="shared" si="2"/>
        <v>10995079.278172899</v>
      </c>
      <c r="AE61" s="286">
        <f t="shared" si="3"/>
        <v>18530619.0981729</v>
      </c>
      <c r="AF61" s="38">
        <f t="shared" si="4"/>
        <v>-17.95007266096179</v>
      </c>
      <c r="AG61" s="38">
        <f t="shared" si="5"/>
        <v>-44.60086067682602</v>
      </c>
      <c r="AH61" s="38">
        <f t="shared" si="6"/>
        <v>-32.432531160286906</v>
      </c>
    </row>
    <row r="62" spans="1:34" ht="24">
      <c r="A62" s="217">
        <v>300600139</v>
      </c>
      <c r="B62" s="28">
        <v>3385295.5</v>
      </c>
      <c r="C62" s="28">
        <v>32974</v>
      </c>
      <c r="D62" s="28">
        <v>1008584</v>
      </c>
      <c r="E62" s="28">
        <v>1661301.26</v>
      </c>
      <c r="F62" s="28">
        <v>1496968.8099999998</v>
      </c>
      <c r="G62" s="165"/>
      <c r="H62" s="28">
        <v>58094</v>
      </c>
      <c r="I62" s="165"/>
      <c r="J62" s="165">
        <v>0</v>
      </c>
      <c r="K62" s="28">
        <f t="shared" si="0"/>
        <v>7643217.569999999</v>
      </c>
      <c r="L62" s="28">
        <v>9256731.834935622</v>
      </c>
      <c r="M62" s="28">
        <f t="shared" si="7"/>
        <v>9256731.834935622</v>
      </c>
      <c r="N62" s="165">
        <f t="shared" si="8"/>
        <v>16899949.40493562</v>
      </c>
      <c r="O62" s="28">
        <v>3739271</v>
      </c>
      <c r="P62" s="28">
        <v>111064</v>
      </c>
      <c r="Q62" s="28">
        <v>1110486</v>
      </c>
      <c r="R62" s="28">
        <v>1996559.08</v>
      </c>
      <c r="S62" s="28">
        <v>1499203.2100000002</v>
      </c>
      <c r="T62" s="10"/>
      <c r="U62" s="10"/>
      <c r="V62" s="10"/>
      <c r="W62" s="10"/>
      <c r="X62" s="10">
        <f t="shared" si="1"/>
        <v>8456583.290000001</v>
      </c>
      <c r="Y62" s="28">
        <v>11363977.465922747</v>
      </c>
      <c r="Z62" s="28">
        <v>186102.11819742486</v>
      </c>
      <c r="AA62" s="28">
        <v>125.0602575107296</v>
      </c>
      <c r="AB62" s="28">
        <v>77253.21888412017</v>
      </c>
      <c r="AC62" s="28">
        <v>1757856.0406008586</v>
      </c>
      <c r="AD62" s="10">
        <f t="shared" si="2"/>
        <v>13385313.90386266</v>
      </c>
      <c r="AE62" s="286">
        <f t="shared" si="3"/>
        <v>21841897.19386266</v>
      </c>
      <c r="AF62" s="38">
        <f t="shared" si="4"/>
        <v>-10.641666451999242</v>
      </c>
      <c r="AG62" s="38">
        <f t="shared" si="5"/>
        <v>-44.60086067682603</v>
      </c>
      <c r="AH62" s="38">
        <f t="shared" si="6"/>
        <v>-29.24238215461017</v>
      </c>
    </row>
    <row r="63" spans="1:34" ht="24">
      <c r="A63" s="217">
        <v>300600143</v>
      </c>
      <c r="B63" s="28">
        <v>3141551.22</v>
      </c>
      <c r="C63" s="28">
        <v>177723</v>
      </c>
      <c r="D63" s="28">
        <v>1139603</v>
      </c>
      <c r="E63" s="28">
        <v>1668623.5999999999</v>
      </c>
      <c r="F63" s="28">
        <v>1380223.3699999996</v>
      </c>
      <c r="G63" s="165"/>
      <c r="H63" s="28">
        <v>20467.12</v>
      </c>
      <c r="I63" s="28">
        <v>547.67</v>
      </c>
      <c r="J63" s="165">
        <v>-1.1641532182693481E-10</v>
      </c>
      <c r="K63" s="28">
        <f t="shared" si="0"/>
        <v>7528738.9799999995</v>
      </c>
      <c r="L63" s="28">
        <v>9587329.400469037</v>
      </c>
      <c r="M63" s="28">
        <f t="shared" si="7"/>
        <v>9587329.400469037</v>
      </c>
      <c r="N63" s="165">
        <f t="shared" si="8"/>
        <v>17116068.380469035</v>
      </c>
      <c r="O63" s="28">
        <v>3636182.62</v>
      </c>
      <c r="P63" s="28">
        <v>310180</v>
      </c>
      <c r="Q63" s="28">
        <v>1130527</v>
      </c>
      <c r="R63" s="28">
        <v>2014378.27</v>
      </c>
      <c r="S63" s="28">
        <v>1386309.24</v>
      </c>
      <c r="T63" s="10"/>
      <c r="U63" s="10"/>
      <c r="V63" s="10"/>
      <c r="W63" s="10"/>
      <c r="X63" s="10">
        <f t="shared" si="1"/>
        <v>8477577.13</v>
      </c>
      <c r="Y63" s="28">
        <v>11769833.80399142</v>
      </c>
      <c r="Z63" s="28">
        <v>192748.6224187615</v>
      </c>
      <c r="AA63" s="28">
        <v>129.52669527896992</v>
      </c>
      <c r="AB63" s="28">
        <v>80012.26241569589</v>
      </c>
      <c r="AC63" s="28">
        <v>1820636.6134794606</v>
      </c>
      <c r="AD63" s="10">
        <f t="shared" si="2"/>
        <v>13863360.829000618</v>
      </c>
      <c r="AE63" s="286">
        <f t="shared" si="3"/>
        <v>22340937.959000617</v>
      </c>
      <c r="AF63" s="38">
        <f t="shared" si="4"/>
        <v>-12.602882800434148</v>
      </c>
      <c r="AG63" s="38">
        <f t="shared" si="5"/>
        <v>-44.600860676826095</v>
      </c>
      <c r="AH63" s="38">
        <f t="shared" si="6"/>
        <v>-30.526108346783804</v>
      </c>
    </row>
    <row r="64" spans="1:34" ht="24">
      <c r="A64" s="217">
        <v>300600148</v>
      </c>
      <c r="B64" s="28">
        <v>2859853.1799999997</v>
      </c>
      <c r="C64" s="28">
        <v>1428044.75</v>
      </c>
      <c r="D64" s="28">
        <v>2483386.43</v>
      </c>
      <c r="E64" s="28">
        <v>1749783.6800000002</v>
      </c>
      <c r="F64" s="28">
        <v>3095273.11</v>
      </c>
      <c r="G64" s="165"/>
      <c r="H64" s="165"/>
      <c r="I64" s="28">
        <v>142263.13</v>
      </c>
      <c r="J64" s="165">
        <v>2.9046987037872896E-11</v>
      </c>
      <c r="K64" s="28">
        <f t="shared" si="0"/>
        <v>11758604.28</v>
      </c>
      <c r="L64" s="28">
        <v>9422030.61770233</v>
      </c>
      <c r="M64" s="28">
        <f t="shared" si="7"/>
        <v>9422030.61770233</v>
      </c>
      <c r="N64" s="165">
        <f t="shared" si="8"/>
        <v>21180634.89770233</v>
      </c>
      <c r="O64" s="28">
        <v>3523084.18</v>
      </c>
      <c r="P64" s="28">
        <v>1553348.6</v>
      </c>
      <c r="Q64" s="28">
        <v>2458521</v>
      </c>
      <c r="R64" s="28">
        <v>2194150.33</v>
      </c>
      <c r="S64" s="28">
        <v>3098035.9800000004</v>
      </c>
      <c r="T64" s="10"/>
      <c r="U64" s="10"/>
      <c r="V64" s="28">
        <v>143182.56</v>
      </c>
      <c r="W64" s="10"/>
      <c r="X64" s="10">
        <f t="shared" si="1"/>
        <v>12970322.65</v>
      </c>
      <c r="Y64" s="28">
        <v>11566905.634957084</v>
      </c>
      <c r="Z64" s="28">
        <v>189425.3703080932</v>
      </c>
      <c r="AA64" s="28">
        <v>127.29347639484978</v>
      </c>
      <c r="AB64" s="28">
        <v>78632.74064990804</v>
      </c>
      <c r="AC64" s="28">
        <v>1789246.3270401596</v>
      </c>
      <c r="AD64" s="10">
        <f t="shared" si="2"/>
        <v>13624337.366431642</v>
      </c>
      <c r="AE64" s="286">
        <f t="shared" si="3"/>
        <v>26594660.016431645</v>
      </c>
      <c r="AF64" s="38">
        <f t="shared" si="4"/>
        <v>-10.304950665454328</v>
      </c>
      <c r="AG64" s="38">
        <f t="shared" si="5"/>
        <v>-44.600860676826095</v>
      </c>
      <c r="AH64" s="38">
        <f t="shared" si="6"/>
        <v>-25.561203169205417</v>
      </c>
    </row>
    <row r="65" spans="1:34" ht="24">
      <c r="A65" s="217">
        <v>300600149</v>
      </c>
      <c r="B65" s="28">
        <v>5911197.75</v>
      </c>
      <c r="C65" s="28">
        <v>166132</v>
      </c>
      <c r="D65" s="28">
        <v>2236059</v>
      </c>
      <c r="E65" s="28">
        <v>7132740.279999999</v>
      </c>
      <c r="F65" s="28">
        <v>2120862.6499999994</v>
      </c>
      <c r="G65" s="165"/>
      <c r="H65" s="28">
        <v>199082.13</v>
      </c>
      <c r="I65" s="28">
        <v>14</v>
      </c>
      <c r="J65" s="165">
        <v>-1.4551915228366852E-11</v>
      </c>
      <c r="K65" s="28">
        <f t="shared" si="0"/>
        <v>17766087.81</v>
      </c>
      <c r="L65" s="28">
        <v>16529878.276670754</v>
      </c>
      <c r="M65" s="28">
        <f t="shared" si="7"/>
        <v>16529878.276670754</v>
      </c>
      <c r="N65" s="165">
        <f t="shared" si="8"/>
        <v>34295966.08667076</v>
      </c>
      <c r="O65" s="28">
        <v>7416332.25</v>
      </c>
      <c r="P65" s="28">
        <v>182144</v>
      </c>
      <c r="Q65" s="28">
        <v>2120620.6</v>
      </c>
      <c r="R65" s="28">
        <v>4201807.32</v>
      </c>
      <c r="S65" s="28">
        <v>2406655.69</v>
      </c>
      <c r="T65" s="10"/>
      <c r="U65" s="28">
        <v>25894</v>
      </c>
      <c r="V65" s="10"/>
      <c r="W65" s="10"/>
      <c r="X65" s="10">
        <f t="shared" si="1"/>
        <v>16353453.86</v>
      </c>
      <c r="Y65" s="28">
        <v>20292816.903433476</v>
      </c>
      <c r="Z65" s="28">
        <v>332325.2110668301</v>
      </c>
      <c r="AA65" s="28">
        <v>223.32188841201716</v>
      </c>
      <c r="AB65" s="28">
        <v>137952.17657878602</v>
      </c>
      <c r="AC65" s="28">
        <v>3139028.643930104</v>
      </c>
      <c r="AD65" s="10">
        <f t="shared" si="2"/>
        <v>23902346.25689761</v>
      </c>
      <c r="AE65" s="286">
        <f t="shared" si="3"/>
        <v>40255800.11689761</v>
      </c>
      <c r="AF65" s="38">
        <f t="shared" si="4"/>
        <v>7.95129442738018</v>
      </c>
      <c r="AG65" s="38">
        <f t="shared" si="5"/>
        <v>-44.60086067682604</v>
      </c>
      <c r="AH65" s="38">
        <f t="shared" si="6"/>
        <v>-17.377653147794447</v>
      </c>
    </row>
    <row r="66" spans="1:34" ht="24">
      <c r="A66" s="217">
        <v>300600155</v>
      </c>
      <c r="B66" s="28">
        <v>5512458.609999999</v>
      </c>
      <c r="C66" s="28">
        <v>284814</v>
      </c>
      <c r="D66" s="28">
        <v>2281157</v>
      </c>
      <c r="E66" s="28">
        <v>2972576.77</v>
      </c>
      <c r="F66" s="28">
        <v>1398437.98</v>
      </c>
      <c r="G66" s="165"/>
      <c r="H66" s="28">
        <v>12172.13</v>
      </c>
      <c r="I66" s="165"/>
      <c r="J66" s="165">
        <v>-1.7566748056196957E-10</v>
      </c>
      <c r="K66" s="28">
        <f t="shared" si="0"/>
        <v>12461616.49</v>
      </c>
      <c r="L66" s="28">
        <v>2148884.175967198</v>
      </c>
      <c r="M66" s="28">
        <f t="shared" si="7"/>
        <v>2148884.175967198</v>
      </c>
      <c r="N66" s="165">
        <f t="shared" si="8"/>
        <v>14610500.665967198</v>
      </c>
      <c r="O66" s="28">
        <v>645673</v>
      </c>
      <c r="P66" s="10"/>
      <c r="Q66" s="28">
        <v>187120</v>
      </c>
      <c r="R66" s="28">
        <v>219447.81000000003</v>
      </c>
      <c r="S66" s="28">
        <v>291244.31</v>
      </c>
      <c r="T66" s="10"/>
      <c r="U66" s="10"/>
      <c r="V66" s="10"/>
      <c r="W66" s="10"/>
      <c r="X66" s="10">
        <f t="shared" si="1"/>
        <v>1343485.12</v>
      </c>
      <c r="Y66" s="28">
        <v>2638066.197446353</v>
      </c>
      <c r="Z66" s="28">
        <v>43202.27743868792</v>
      </c>
      <c r="AA66" s="28">
        <v>29.03184549356223</v>
      </c>
      <c r="AB66" s="28">
        <v>17933.782955242183</v>
      </c>
      <c r="AC66" s="28">
        <v>408073.72371091356</v>
      </c>
      <c r="AD66" s="10">
        <f t="shared" si="2"/>
        <v>3107305.0133966906</v>
      </c>
      <c r="AE66" s="286">
        <f t="shared" si="3"/>
        <v>4450790.133396691</v>
      </c>
      <c r="AF66" s="38">
        <f t="shared" si="4"/>
        <v>89.21901407351045</v>
      </c>
      <c r="AG66" s="38">
        <f t="shared" si="5"/>
        <v>-44.60086067682611</v>
      </c>
      <c r="AH66" s="38">
        <f t="shared" si="6"/>
        <v>69.537045751183</v>
      </c>
    </row>
    <row r="67" spans="1:34" ht="24">
      <c r="A67" s="217">
        <v>300600156</v>
      </c>
      <c r="B67" s="28">
        <v>407948.45</v>
      </c>
      <c r="C67" s="28">
        <v>15700</v>
      </c>
      <c r="D67" s="28">
        <v>166800</v>
      </c>
      <c r="E67" s="28">
        <v>233530.85</v>
      </c>
      <c r="F67" s="28">
        <v>109109.97</v>
      </c>
      <c r="G67" s="165"/>
      <c r="H67" s="165"/>
      <c r="I67" s="165"/>
      <c r="J67" s="165">
        <v>0</v>
      </c>
      <c r="K67" s="28">
        <f t="shared" si="0"/>
        <v>933089.2699999999</v>
      </c>
      <c r="L67" s="28">
        <v>13719798.969636727</v>
      </c>
      <c r="M67" s="28">
        <f t="shared" si="7"/>
        <v>13719798.969636727</v>
      </c>
      <c r="N67" s="165">
        <f t="shared" si="8"/>
        <v>14652888.239636727</v>
      </c>
      <c r="O67" s="28">
        <v>5987574.040000001</v>
      </c>
      <c r="P67" s="28">
        <v>299732</v>
      </c>
      <c r="Q67" s="28">
        <v>2254591</v>
      </c>
      <c r="R67" s="28">
        <v>3569738.99</v>
      </c>
      <c r="S67" s="28">
        <v>1713810.9400000004</v>
      </c>
      <c r="T67" s="10"/>
      <c r="U67" s="28">
        <v>178657.5</v>
      </c>
      <c r="V67" s="28">
        <v>106500</v>
      </c>
      <c r="W67" s="10"/>
      <c r="X67" s="10">
        <f t="shared" si="1"/>
        <v>14110604.470000003</v>
      </c>
      <c r="Y67" s="28">
        <v>16843038.02984979</v>
      </c>
      <c r="Z67" s="28">
        <v>275829.92518546904</v>
      </c>
      <c r="AA67" s="28">
        <v>185.35716738197425</v>
      </c>
      <c r="AB67" s="28">
        <v>114500.3065603924</v>
      </c>
      <c r="AC67" s="28">
        <v>2605393.7744619865</v>
      </c>
      <c r="AD67" s="10">
        <f t="shared" si="2"/>
        <v>19838947.39322502</v>
      </c>
      <c r="AE67" s="286">
        <f t="shared" si="3"/>
        <v>33949551.86322503</v>
      </c>
      <c r="AF67" s="38">
        <f t="shared" si="4"/>
        <v>-1412.2459258373</v>
      </c>
      <c r="AG67" s="38">
        <f t="shared" si="5"/>
        <v>-44.600860676826066</v>
      </c>
      <c r="AH67" s="38">
        <f t="shared" si="6"/>
        <v>-131.69187745109494</v>
      </c>
    </row>
    <row r="68" spans="1:34" ht="24">
      <c r="A68" s="217">
        <v>300600161</v>
      </c>
      <c r="B68" s="28">
        <v>3632742.5</v>
      </c>
      <c r="C68" s="28">
        <v>102876</v>
      </c>
      <c r="D68" s="28">
        <v>1523896</v>
      </c>
      <c r="E68" s="28">
        <v>1905249.36</v>
      </c>
      <c r="F68" s="28">
        <v>1250532.2800000003</v>
      </c>
      <c r="G68" s="165"/>
      <c r="H68" s="28">
        <v>143149.6</v>
      </c>
      <c r="I68" s="165"/>
      <c r="J68" s="165">
        <v>0</v>
      </c>
      <c r="K68" s="28">
        <f t="shared" si="0"/>
        <v>8558445.74</v>
      </c>
      <c r="L68" s="28">
        <v>9422030.61770233</v>
      </c>
      <c r="M68" s="28">
        <f t="shared" si="7"/>
        <v>9422030.61770233</v>
      </c>
      <c r="N68" s="165">
        <f t="shared" si="8"/>
        <v>17980476.35770233</v>
      </c>
      <c r="O68" s="28">
        <v>3821741</v>
      </c>
      <c r="P68" s="28">
        <v>112460</v>
      </c>
      <c r="Q68" s="28">
        <v>1158506.8</v>
      </c>
      <c r="R68" s="28">
        <v>1906891.74</v>
      </c>
      <c r="S68" s="28">
        <v>1239768.7000000002</v>
      </c>
      <c r="T68" s="10"/>
      <c r="U68" s="10"/>
      <c r="V68" s="10"/>
      <c r="W68" s="10"/>
      <c r="X68" s="10">
        <f t="shared" si="1"/>
        <v>8239368.24</v>
      </c>
      <c r="Y68" s="28">
        <v>11566905.634957084</v>
      </c>
      <c r="Z68" s="28">
        <v>189425.3703080932</v>
      </c>
      <c r="AA68" s="28">
        <v>127.29347639484978</v>
      </c>
      <c r="AB68" s="28">
        <v>78632.74064990804</v>
      </c>
      <c r="AC68" s="28">
        <v>1789246.3270401596</v>
      </c>
      <c r="AD68" s="10">
        <f t="shared" si="2"/>
        <v>13624337.366431642</v>
      </c>
      <c r="AE68" s="286">
        <f t="shared" si="3"/>
        <v>21863705.60643164</v>
      </c>
      <c r="AF68" s="38">
        <f t="shared" si="4"/>
        <v>3.7282178294209762</v>
      </c>
      <c r="AG68" s="38">
        <f t="shared" si="5"/>
        <v>-44.600860676826095</v>
      </c>
      <c r="AH68" s="38">
        <f t="shared" si="6"/>
        <v>-21.59692085724884</v>
      </c>
    </row>
    <row r="69" spans="1:34" ht="24">
      <c r="A69" s="217">
        <v>300600165</v>
      </c>
      <c r="B69" s="28">
        <v>3792828.59</v>
      </c>
      <c r="C69" s="28">
        <v>122687</v>
      </c>
      <c r="D69" s="28">
        <v>1447827.2</v>
      </c>
      <c r="E69" s="28">
        <v>1453808.3699999999</v>
      </c>
      <c r="F69" s="28">
        <v>1072254.5300000003</v>
      </c>
      <c r="G69" s="165"/>
      <c r="H69" s="165"/>
      <c r="I69" s="28">
        <v>1</v>
      </c>
      <c r="J69" s="165">
        <v>-5.326228347257711E-11</v>
      </c>
      <c r="K69" s="28">
        <f t="shared" si="0"/>
        <v>7889406.69</v>
      </c>
      <c r="L69" s="28">
        <v>8264939.138335377</v>
      </c>
      <c r="M69" s="28">
        <f t="shared" si="7"/>
        <v>8264939.138335377</v>
      </c>
      <c r="N69" s="165">
        <f t="shared" si="8"/>
        <v>16154345.828335378</v>
      </c>
      <c r="O69" s="28">
        <v>5427092.65</v>
      </c>
      <c r="P69" s="28">
        <v>188698.8</v>
      </c>
      <c r="Q69" s="28">
        <v>234436.8</v>
      </c>
      <c r="R69" s="28">
        <v>1626975.68</v>
      </c>
      <c r="S69" s="28">
        <v>1058625.91</v>
      </c>
      <c r="T69" s="10"/>
      <c r="U69" s="10"/>
      <c r="V69" s="10"/>
      <c r="W69" s="10"/>
      <c r="X69" s="10">
        <f t="shared" si="1"/>
        <v>8535829.84</v>
      </c>
      <c r="Y69" s="28">
        <v>10146408.451716738</v>
      </c>
      <c r="Z69" s="28">
        <v>166162.60553341504</v>
      </c>
      <c r="AA69" s="28">
        <v>111.66094420600858</v>
      </c>
      <c r="AB69" s="28">
        <v>68976.08828939301</v>
      </c>
      <c r="AC69" s="28">
        <v>1569514.321965052</v>
      </c>
      <c r="AD69" s="10">
        <f t="shared" si="2"/>
        <v>11951173.128448805</v>
      </c>
      <c r="AE69" s="286">
        <f t="shared" si="3"/>
        <v>20487002.968448803</v>
      </c>
      <c r="AF69" s="38">
        <f t="shared" si="4"/>
        <v>-8.193558468970236</v>
      </c>
      <c r="AG69" s="38">
        <f t="shared" si="5"/>
        <v>-44.60086067682604</v>
      </c>
      <c r="AH69" s="38">
        <f t="shared" si="6"/>
        <v>-26.820381253159557</v>
      </c>
    </row>
    <row r="70" spans="1:34" ht="24">
      <c r="A70" s="217">
        <v>300600168</v>
      </c>
      <c r="B70" s="28">
        <v>4777745</v>
      </c>
      <c r="C70" s="28">
        <v>292468</v>
      </c>
      <c r="D70" s="28">
        <v>1779272</v>
      </c>
      <c r="E70" s="28">
        <v>4093889.5099999993</v>
      </c>
      <c r="F70" s="28">
        <v>2402206.4</v>
      </c>
      <c r="G70" s="165"/>
      <c r="H70" s="165"/>
      <c r="I70" s="165"/>
      <c r="J70" s="165">
        <v>0</v>
      </c>
      <c r="K70" s="28">
        <f t="shared" si="0"/>
        <v>13345580.91</v>
      </c>
      <c r="L70" s="28">
        <v>10579122.097069282</v>
      </c>
      <c r="M70" s="28">
        <f t="shared" si="7"/>
        <v>10579122.097069282</v>
      </c>
      <c r="N70" s="165">
        <f t="shared" si="8"/>
        <v>23924703.007069282</v>
      </c>
      <c r="O70" s="28">
        <v>5045336</v>
      </c>
      <c r="P70" s="28">
        <v>109249</v>
      </c>
      <c r="Q70" s="28">
        <v>2107732</v>
      </c>
      <c r="R70" s="28">
        <v>2708159.6400000006</v>
      </c>
      <c r="S70" s="28">
        <v>1906324.46</v>
      </c>
      <c r="T70" s="10"/>
      <c r="U70" s="28">
        <v>749003.75</v>
      </c>
      <c r="V70" s="10"/>
      <c r="W70" s="10"/>
      <c r="X70" s="10">
        <f t="shared" si="1"/>
        <v>12625804.850000001</v>
      </c>
      <c r="Y70" s="28">
        <v>12987402.818197425</v>
      </c>
      <c r="Z70" s="28">
        <v>212688.13508277133</v>
      </c>
      <c r="AA70" s="28">
        <v>142.926008583691</v>
      </c>
      <c r="AB70" s="28">
        <v>88289.39301042305</v>
      </c>
      <c r="AC70" s="28">
        <v>2008978.3321152667</v>
      </c>
      <c r="AD70" s="10">
        <f t="shared" si="2"/>
        <v>15297501.60441447</v>
      </c>
      <c r="AE70" s="286">
        <f t="shared" si="3"/>
        <v>27923306.454414472</v>
      </c>
      <c r="AF70" s="38">
        <f t="shared" si="4"/>
        <v>5.393366274979173</v>
      </c>
      <c r="AG70" s="38">
        <f t="shared" si="5"/>
        <v>-44.600860676826045</v>
      </c>
      <c r="AH70" s="38">
        <f t="shared" si="6"/>
        <v>-16.713283530264434</v>
      </c>
    </row>
    <row r="71" spans="1:34" ht="24">
      <c r="A71" s="217">
        <v>300600171</v>
      </c>
      <c r="B71" s="28">
        <v>2059509</v>
      </c>
      <c r="C71" s="28">
        <v>87117</v>
      </c>
      <c r="D71" s="28">
        <v>713189.2</v>
      </c>
      <c r="E71" s="28">
        <v>1039937.5900000002</v>
      </c>
      <c r="F71" s="28">
        <v>1267603.0800000003</v>
      </c>
      <c r="G71" s="165"/>
      <c r="H71" s="165"/>
      <c r="I71" s="165"/>
      <c r="J71" s="165">
        <v>6.821210263296962E-12</v>
      </c>
      <c r="K71" s="28">
        <f t="shared" si="0"/>
        <v>5167355.870000001</v>
      </c>
      <c r="L71" s="28">
        <v>4958963.483001226</v>
      </c>
      <c r="M71" s="28">
        <f t="shared" si="7"/>
        <v>4958963.483001226</v>
      </c>
      <c r="N71" s="165">
        <f t="shared" si="8"/>
        <v>10126319.353001226</v>
      </c>
      <c r="O71" s="28">
        <v>2337371.83</v>
      </c>
      <c r="P71" s="28">
        <v>132660</v>
      </c>
      <c r="Q71" s="28">
        <v>786571.7</v>
      </c>
      <c r="R71" s="28">
        <v>1060834.93</v>
      </c>
      <c r="S71" s="28">
        <v>1229598.6</v>
      </c>
      <c r="T71" s="10"/>
      <c r="U71" s="10"/>
      <c r="V71" s="10"/>
      <c r="W71" s="10"/>
      <c r="X71" s="10">
        <f t="shared" si="1"/>
        <v>5547037.0600000005</v>
      </c>
      <c r="Y71" s="28">
        <v>6087845.071030043</v>
      </c>
      <c r="Z71" s="28">
        <v>99697.56332004904</v>
      </c>
      <c r="AA71" s="28">
        <v>66.99656652360514</v>
      </c>
      <c r="AB71" s="28">
        <v>41385.652973635806</v>
      </c>
      <c r="AC71" s="28">
        <v>941708.5931790314</v>
      </c>
      <c r="AD71" s="10">
        <f t="shared" si="2"/>
        <v>7170703.877069283</v>
      </c>
      <c r="AE71" s="286">
        <f t="shared" si="3"/>
        <v>12717740.937069284</v>
      </c>
      <c r="AF71" s="38">
        <f t="shared" si="4"/>
        <v>-7.347688054625883</v>
      </c>
      <c r="AG71" s="38">
        <f t="shared" si="5"/>
        <v>-44.60086067682606</v>
      </c>
      <c r="AH71" s="38">
        <f t="shared" si="6"/>
        <v>-25.590952583378836</v>
      </c>
    </row>
    <row r="72" spans="1:34" ht="24">
      <c r="A72" s="217">
        <v>300600173</v>
      </c>
      <c r="B72" s="28">
        <v>379527.25</v>
      </c>
      <c r="C72" s="165"/>
      <c r="D72" s="28">
        <v>207188</v>
      </c>
      <c r="E72" s="28">
        <v>273643.79000000004</v>
      </c>
      <c r="F72" s="28">
        <v>161361.62</v>
      </c>
      <c r="G72" s="165"/>
      <c r="H72" s="165"/>
      <c r="I72" s="165"/>
      <c r="J72" s="165">
        <v>0</v>
      </c>
      <c r="K72" s="28">
        <f t="shared" si="0"/>
        <v>1021720.66</v>
      </c>
      <c r="L72" s="28">
        <v>1157091.4793669528</v>
      </c>
      <c r="M72" s="28">
        <f t="shared" si="7"/>
        <v>1157091.4793669528</v>
      </c>
      <c r="N72" s="165">
        <f t="shared" si="8"/>
        <v>2178812.1393669527</v>
      </c>
      <c r="O72" s="28">
        <v>410576</v>
      </c>
      <c r="P72" s="28">
        <v>127000</v>
      </c>
      <c r="Q72" s="28">
        <v>239974</v>
      </c>
      <c r="R72" s="28">
        <v>391333.45999999996</v>
      </c>
      <c r="S72" s="28">
        <v>200020.96000000005</v>
      </c>
      <c r="T72" s="10"/>
      <c r="U72" s="10"/>
      <c r="V72" s="10"/>
      <c r="W72" s="10"/>
      <c r="X72" s="10">
        <f t="shared" si="1"/>
        <v>1368904.42</v>
      </c>
      <c r="Y72" s="28">
        <v>1420497.1832403434</v>
      </c>
      <c r="Z72" s="28">
        <v>23262.764774678108</v>
      </c>
      <c r="AA72" s="28">
        <v>15.6325321888412</v>
      </c>
      <c r="AB72" s="28">
        <v>9656.652360515021</v>
      </c>
      <c r="AC72" s="28">
        <v>219732.00507510733</v>
      </c>
      <c r="AD72" s="10">
        <f t="shared" si="2"/>
        <v>1673164.2379828326</v>
      </c>
      <c r="AE72" s="286">
        <f t="shared" si="3"/>
        <v>3042068.6579828328</v>
      </c>
      <c r="AF72" s="38">
        <f t="shared" si="4"/>
        <v>-33.98030142602773</v>
      </c>
      <c r="AG72" s="38">
        <f t="shared" si="5"/>
        <v>-44.60086067682603</v>
      </c>
      <c r="AH72" s="38">
        <f t="shared" si="6"/>
        <v>-39.62051170077915</v>
      </c>
    </row>
    <row r="73" spans="1:34" ht="24">
      <c r="A73" s="217">
        <v>300600174</v>
      </c>
      <c r="B73" s="28">
        <v>3822329.6500000004</v>
      </c>
      <c r="C73" s="28">
        <v>245710</v>
      </c>
      <c r="D73" s="28">
        <v>2152847.1</v>
      </c>
      <c r="E73" s="28">
        <v>2646853.23</v>
      </c>
      <c r="F73" s="28">
        <v>1884209.41</v>
      </c>
      <c r="G73" s="165"/>
      <c r="H73" s="28">
        <v>13015</v>
      </c>
      <c r="I73" s="165"/>
      <c r="J73" s="165">
        <v>-6.275513442233205E-11</v>
      </c>
      <c r="K73" s="28">
        <f t="shared" si="0"/>
        <v>10764964.39</v>
      </c>
      <c r="L73" s="28">
        <v>11570914.793669527</v>
      </c>
      <c r="M73" s="28">
        <f t="shared" si="7"/>
        <v>11570914.793669527</v>
      </c>
      <c r="N73" s="165">
        <f t="shared" si="8"/>
        <v>22335879.18366953</v>
      </c>
      <c r="O73" s="28">
        <v>4559436.75</v>
      </c>
      <c r="P73" s="28">
        <v>113638</v>
      </c>
      <c r="Q73" s="28">
        <v>2056707</v>
      </c>
      <c r="R73" s="28">
        <v>2676405.71</v>
      </c>
      <c r="S73" s="28">
        <v>1710521.62</v>
      </c>
      <c r="T73" s="10"/>
      <c r="U73" s="28">
        <v>8810</v>
      </c>
      <c r="V73" s="28">
        <v>36280</v>
      </c>
      <c r="W73" s="10"/>
      <c r="X73" s="10">
        <f t="shared" si="1"/>
        <v>11161799.080000002</v>
      </c>
      <c r="Y73" s="28">
        <v>14204971.832403436</v>
      </c>
      <c r="Z73" s="28">
        <v>232627.6477467811</v>
      </c>
      <c r="AA73" s="28">
        <v>156.325321888412</v>
      </c>
      <c r="AB73" s="28">
        <v>96566.52360515021</v>
      </c>
      <c r="AC73" s="28">
        <v>2197320.0507510733</v>
      </c>
      <c r="AD73" s="10">
        <f t="shared" si="2"/>
        <v>16731642.37982833</v>
      </c>
      <c r="AE73" s="286">
        <f t="shared" si="3"/>
        <v>27893441.459828332</v>
      </c>
      <c r="AF73" s="38">
        <f t="shared" si="4"/>
        <v>-3.6863539499363016</v>
      </c>
      <c r="AG73" s="38">
        <f t="shared" si="5"/>
        <v>-44.600860676826066</v>
      </c>
      <c r="AH73" s="38">
        <f t="shared" si="6"/>
        <v>-24.88177085154594</v>
      </c>
    </row>
    <row r="74" spans="1:34" ht="24">
      <c r="A74" s="217">
        <v>300600178</v>
      </c>
      <c r="B74" s="28">
        <v>2950757.5</v>
      </c>
      <c r="C74" s="28">
        <v>20000</v>
      </c>
      <c r="D74" s="28">
        <v>805757</v>
      </c>
      <c r="E74" s="28">
        <v>1559686.53</v>
      </c>
      <c r="F74" s="28">
        <v>1525631.67</v>
      </c>
      <c r="G74" s="165"/>
      <c r="H74" s="165"/>
      <c r="I74" s="165"/>
      <c r="J74" s="165">
        <v>5.820766091346741E-11</v>
      </c>
      <c r="K74" s="28">
        <f t="shared" si="0"/>
        <v>6861832.7</v>
      </c>
      <c r="L74" s="28">
        <v>6942548.876201716</v>
      </c>
      <c r="M74" s="28">
        <f t="shared" si="7"/>
        <v>6942548.876201716</v>
      </c>
      <c r="N74" s="165">
        <f t="shared" si="8"/>
        <v>13804381.576201716</v>
      </c>
      <c r="O74" s="28">
        <v>3273145.75</v>
      </c>
      <c r="P74" s="28">
        <v>72694</v>
      </c>
      <c r="Q74" s="28">
        <v>875587</v>
      </c>
      <c r="R74" s="28">
        <v>1596092.19</v>
      </c>
      <c r="S74" s="28">
        <v>1584315.29</v>
      </c>
      <c r="T74" s="10"/>
      <c r="U74" s="10"/>
      <c r="V74" s="10"/>
      <c r="W74" s="10"/>
      <c r="X74" s="10">
        <f t="shared" si="1"/>
        <v>7401834.2299999995</v>
      </c>
      <c r="Y74" s="28">
        <v>8522983.099442061</v>
      </c>
      <c r="Z74" s="28">
        <v>139576.58864806866</v>
      </c>
      <c r="AA74" s="28">
        <v>93.7951931330472</v>
      </c>
      <c r="AB74" s="28">
        <v>57939.91416309013</v>
      </c>
      <c r="AC74" s="28">
        <v>1318392.0304506437</v>
      </c>
      <c r="AD74" s="10">
        <f t="shared" si="2"/>
        <v>10038985.427896997</v>
      </c>
      <c r="AE74" s="286">
        <f t="shared" si="3"/>
        <v>17440819.657896996</v>
      </c>
      <c r="AF74" s="38">
        <f t="shared" si="4"/>
        <v>-7.869639986996467</v>
      </c>
      <c r="AG74" s="38">
        <f t="shared" si="5"/>
        <v>-44.60086067682606</v>
      </c>
      <c r="AH74" s="38">
        <f t="shared" si="6"/>
        <v>-26.342636659394973</v>
      </c>
    </row>
    <row r="75" spans="1:34" ht="24">
      <c r="A75" s="217">
        <v>300600181</v>
      </c>
      <c r="B75" s="28">
        <v>4337794.609999999</v>
      </c>
      <c r="C75" s="28">
        <v>171620</v>
      </c>
      <c r="D75" s="28">
        <v>125868</v>
      </c>
      <c r="E75" s="28">
        <v>3474732.3300000005</v>
      </c>
      <c r="F75" s="28">
        <v>1297873.06</v>
      </c>
      <c r="G75" s="165"/>
      <c r="H75" s="28">
        <v>74484.91</v>
      </c>
      <c r="I75" s="28">
        <v>494779.7299999999</v>
      </c>
      <c r="J75" s="165">
        <v>0</v>
      </c>
      <c r="K75" s="28">
        <f aca="true" t="shared" si="9" ref="K75:K123">SUM(B75:J75)</f>
        <v>9977152.64</v>
      </c>
      <c r="L75" s="28">
        <v>9587329.400469037</v>
      </c>
      <c r="M75" s="28">
        <f t="shared" si="7"/>
        <v>9587329.400469037</v>
      </c>
      <c r="N75" s="165">
        <f t="shared" si="8"/>
        <v>19564482.040469036</v>
      </c>
      <c r="O75" s="28">
        <v>4717825.41</v>
      </c>
      <c r="P75" s="28">
        <v>332851</v>
      </c>
      <c r="Q75" s="28">
        <v>186059</v>
      </c>
      <c r="R75" s="28">
        <v>3340018.7100000004</v>
      </c>
      <c r="S75" s="28">
        <v>1376149.66</v>
      </c>
      <c r="T75" s="10"/>
      <c r="U75" s="10"/>
      <c r="V75" s="28">
        <v>319972.8</v>
      </c>
      <c r="W75" s="10"/>
      <c r="X75" s="10">
        <f aca="true" t="shared" si="10" ref="X75:X133">SUM(O75:W75)</f>
        <v>10272876.580000002</v>
      </c>
      <c r="Y75" s="28">
        <v>11769833.80399142</v>
      </c>
      <c r="Z75" s="28">
        <v>192748.6224187615</v>
      </c>
      <c r="AA75" s="28">
        <v>129.52669527896992</v>
      </c>
      <c r="AB75" s="28">
        <v>80012.26241569589</v>
      </c>
      <c r="AC75" s="28">
        <v>1820636.6134794606</v>
      </c>
      <c r="AD75" s="10">
        <f aca="true" t="shared" si="11" ref="AD75:AD133">SUM(Y75:AC75)</f>
        <v>13863360.829000618</v>
      </c>
      <c r="AE75" s="286">
        <f aca="true" t="shared" si="12" ref="AE75:AE133">X75+AD75</f>
        <v>24136237.40900062</v>
      </c>
      <c r="AF75" s="38">
        <f aca="true" t="shared" si="13" ref="AF75:AF135">(K75-X75)*100/K75</f>
        <v>-2.9640113835123336</v>
      </c>
      <c r="AG75" s="38">
        <f aca="true" t="shared" si="14" ref="AG75:AG135">(M75-AD75)*100/M75</f>
        <v>-44.600860676826095</v>
      </c>
      <c r="AH75" s="38">
        <f aca="true" t="shared" si="15" ref="AH75:AH135">(N75-AE75)*100/N75</f>
        <v>-23.367627924291227</v>
      </c>
    </row>
    <row r="76" spans="1:34" ht="24">
      <c r="A76" s="217">
        <v>300600184</v>
      </c>
      <c r="B76" s="28">
        <v>3715179.2600000002</v>
      </c>
      <c r="C76" s="28">
        <v>822342</v>
      </c>
      <c r="D76" s="28">
        <v>1494402</v>
      </c>
      <c r="E76" s="28">
        <v>2108329.32</v>
      </c>
      <c r="F76" s="28">
        <v>1886189.5599999998</v>
      </c>
      <c r="G76" s="165"/>
      <c r="H76" s="165"/>
      <c r="I76" s="28">
        <v>7543.67</v>
      </c>
      <c r="J76" s="165">
        <v>5.820766091346741E-11</v>
      </c>
      <c r="K76" s="28">
        <f t="shared" si="9"/>
        <v>10033985.81</v>
      </c>
      <c r="L76" s="28">
        <v>8926134.269402208</v>
      </c>
      <c r="M76" s="28">
        <f aca="true" t="shared" si="16" ref="M76:M133">L76</f>
        <v>8926134.269402208</v>
      </c>
      <c r="N76" s="165">
        <f aca="true" t="shared" si="17" ref="N76:N133">K76+L76</f>
        <v>18960120.07940221</v>
      </c>
      <c r="O76" s="28">
        <v>3532236.05</v>
      </c>
      <c r="P76" s="28">
        <v>1249387</v>
      </c>
      <c r="Q76" s="28">
        <v>1376773</v>
      </c>
      <c r="R76" s="28">
        <v>2001672.1799999997</v>
      </c>
      <c r="S76" s="28">
        <v>1928667.67</v>
      </c>
      <c r="T76" s="10"/>
      <c r="U76" s="10"/>
      <c r="V76" s="10"/>
      <c r="W76" s="10"/>
      <c r="X76" s="10">
        <f t="shared" si="10"/>
        <v>10088735.899999999</v>
      </c>
      <c r="Y76" s="28">
        <v>10958121.127854077</v>
      </c>
      <c r="Z76" s="28">
        <v>179455.6139760883</v>
      </c>
      <c r="AA76" s="28">
        <v>120.59381974248925</v>
      </c>
      <c r="AB76" s="28">
        <v>74494.17535254445</v>
      </c>
      <c r="AC76" s="28">
        <v>1695075.4677222564</v>
      </c>
      <c r="AD76" s="10">
        <f t="shared" si="11"/>
        <v>12907266.978724707</v>
      </c>
      <c r="AE76" s="286">
        <f t="shared" si="12"/>
        <v>22996002.878724705</v>
      </c>
      <c r="AF76" s="38">
        <f t="shared" si="13"/>
        <v>-0.5456464762530692</v>
      </c>
      <c r="AG76" s="38">
        <f t="shared" si="14"/>
        <v>-44.600860676826</v>
      </c>
      <c r="AH76" s="38">
        <f t="shared" si="15"/>
        <v>-21.286166872471327</v>
      </c>
    </row>
    <row r="77" spans="1:34" ht="24">
      <c r="A77" s="217">
        <v>300600185</v>
      </c>
      <c r="B77" s="28">
        <v>2994089.5</v>
      </c>
      <c r="C77" s="28">
        <v>75442</v>
      </c>
      <c r="D77" s="28">
        <v>1041500</v>
      </c>
      <c r="E77" s="28">
        <v>2439395.4399999995</v>
      </c>
      <c r="F77" s="28">
        <v>1216304.09</v>
      </c>
      <c r="G77" s="165"/>
      <c r="H77" s="28">
        <v>62795.4</v>
      </c>
      <c r="I77" s="28">
        <v>244947</v>
      </c>
      <c r="J77" s="165">
        <v>2.3283064365386963E-10</v>
      </c>
      <c r="K77" s="28">
        <f t="shared" si="9"/>
        <v>8074473.43</v>
      </c>
      <c r="L77" s="28">
        <v>9422030.61770233</v>
      </c>
      <c r="M77" s="28">
        <f t="shared" si="16"/>
        <v>9422030.61770233</v>
      </c>
      <c r="N77" s="165">
        <f t="shared" si="17"/>
        <v>17496504.047702327</v>
      </c>
      <c r="O77" s="28">
        <v>3762822.98</v>
      </c>
      <c r="P77" s="28">
        <v>93506</v>
      </c>
      <c r="Q77" s="28">
        <v>1341563.91</v>
      </c>
      <c r="R77" s="28">
        <v>2938797.44</v>
      </c>
      <c r="S77" s="28">
        <v>1464795.85</v>
      </c>
      <c r="T77" s="10"/>
      <c r="U77" s="28">
        <v>615890</v>
      </c>
      <c r="V77" s="10"/>
      <c r="W77" s="10"/>
      <c r="X77" s="10">
        <f t="shared" si="10"/>
        <v>10217376.18</v>
      </c>
      <c r="Y77" s="28">
        <v>11566905.634957084</v>
      </c>
      <c r="Z77" s="28">
        <v>189425.3703080932</v>
      </c>
      <c r="AA77" s="28">
        <v>127.29347639484978</v>
      </c>
      <c r="AB77" s="28">
        <v>78632.74064990804</v>
      </c>
      <c r="AC77" s="28">
        <v>1789246.3270401596</v>
      </c>
      <c r="AD77" s="10">
        <f t="shared" si="11"/>
        <v>13624337.366431642</v>
      </c>
      <c r="AE77" s="286">
        <f t="shared" si="12"/>
        <v>23841713.546431642</v>
      </c>
      <c r="AF77" s="38">
        <f t="shared" si="13"/>
        <v>-26.539225976498138</v>
      </c>
      <c r="AG77" s="38">
        <f t="shared" si="14"/>
        <v>-44.600860676826095</v>
      </c>
      <c r="AH77" s="38">
        <f t="shared" si="15"/>
        <v>-36.2655847215523</v>
      </c>
    </row>
    <row r="78" spans="1:34" ht="24">
      <c r="A78" s="217">
        <v>300600189</v>
      </c>
      <c r="B78" s="28">
        <v>3429930</v>
      </c>
      <c r="C78" s="165"/>
      <c r="D78" s="28">
        <v>1507110</v>
      </c>
      <c r="E78" s="28">
        <v>1841982.5399999998</v>
      </c>
      <c r="F78" s="28">
        <v>1018845.6200000001</v>
      </c>
      <c r="G78" s="165"/>
      <c r="H78" s="165"/>
      <c r="I78" s="28">
        <v>19528.67</v>
      </c>
      <c r="J78" s="165">
        <v>0</v>
      </c>
      <c r="K78" s="28">
        <f t="shared" si="9"/>
        <v>7817396.83</v>
      </c>
      <c r="L78" s="28">
        <v>9091433.052168915</v>
      </c>
      <c r="M78" s="28">
        <f t="shared" si="16"/>
        <v>9091433.052168915</v>
      </c>
      <c r="N78" s="165">
        <f t="shared" si="17"/>
        <v>16908829.882168915</v>
      </c>
      <c r="O78" s="28">
        <v>4260449.48</v>
      </c>
      <c r="P78" s="28">
        <v>20000</v>
      </c>
      <c r="Q78" s="28">
        <v>1519249</v>
      </c>
      <c r="R78" s="28">
        <v>2743532.0300000003</v>
      </c>
      <c r="S78" s="28">
        <v>999323.8000000003</v>
      </c>
      <c r="T78" s="10"/>
      <c r="U78" s="28">
        <v>2425</v>
      </c>
      <c r="V78" s="10"/>
      <c r="W78" s="10"/>
      <c r="X78" s="10">
        <f t="shared" si="10"/>
        <v>9544979.310000002</v>
      </c>
      <c r="Y78" s="28">
        <v>11161049.296888413</v>
      </c>
      <c r="Z78" s="28">
        <v>182778.8660867566</v>
      </c>
      <c r="AA78" s="28">
        <v>122.82703862660942</v>
      </c>
      <c r="AB78" s="28">
        <v>75873.69711833232</v>
      </c>
      <c r="AC78" s="28">
        <v>1726465.7541615576</v>
      </c>
      <c r="AD78" s="10">
        <f t="shared" si="11"/>
        <v>13146290.441293687</v>
      </c>
      <c r="AE78" s="286">
        <f t="shared" si="12"/>
        <v>22691269.75129369</v>
      </c>
      <c r="AF78" s="38">
        <f t="shared" si="13"/>
        <v>-22.099204090167728</v>
      </c>
      <c r="AG78" s="38">
        <f t="shared" si="14"/>
        <v>-44.600860676826045</v>
      </c>
      <c r="AH78" s="38">
        <f t="shared" si="15"/>
        <v>-34.19775294577068</v>
      </c>
    </row>
    <row r="79" spans="1:34" ht="24">
      <c r="A79" s="217">
        <v>300600193</v>
      </c>
      <c r="B79" s="28">
        <v>2330446.66</v>
      </c>
      <c r="C79" s="28">
        <v>82250</v>
      </c>
      <c r="D79" s="28">
        <v>976174</v>
      </c>
      <c r="E79" s="28">
        <v>1280663.55</v>
      </c>
      <c r="F79" s="28">
        <v>1150302.02</v>
      </c>
      <c r="G79" s="165"/>
      <c r="H79" s="165"/>
      <c r="I79" s="165"/>
      <c r="J79" s="165">
        <v>0</v>
      </c>
      <c r="K79" s="28">
        <f t="shared" si="9"/>
        <v>5819836.23</v>
      </c>
      <c r="L79" s="28">
        <v>7107847.658968424</v>
      </c>
      <c r="M79" s="28">
        <f t="shared" si="16"/>
        <v>7107847.658968424</v>
      </c>
      <c r="N79" s="165">
        <f t="shared" si="17"/>
        <v>12927683.888968425</v>
      </c>
      <c r="O79" s="28">
        <v>2606423</v>
      </c>
      <c r="P79" s="28">
        <v>16900</v>
      </c>
      <c r="Q79" s="28">
        <v>977971.8</v>
      </c>
      <c r="R79" s="28">
        <v>3361055.0700000003</v>
      </c>
      <c r="S79" s="28">
        <v>964558.21</v>
      </c>
      <c r="T79" s="10"/>
      <c r="U79" s="10"/>
      <c r="V79" s="10"/>
      <c r="W79" s="10"/>
      <c r="X79" s="10">
        <f t="shared" si="10"/>
        <v>7926908.08</v>
      </c>
      <c r="Y79" s="28">
        <v>8725911.268476397</v>
      </c>
      <c r="Z79" s="28">
        <v>142899.84075873694</v>
      </c>
      <c r="AA79" s="28">
        <v>96.02841201716737</v>
      </c>
      <c r="AB79" s="28">
        <v>59319.43592887799</v>
      </c>
      <c r="AC79" s="28">
        <v>1349782.3168899447</v>
      </c>
      <c r="AD79" s="10">
        <f t="shared" si="11"/>
        <v>10278008.890465975</v>
      </c>
      <c r="AE79" s="286">
        <f t="shared" si="12"/>
        <v>18204916.970465973</v>
      </c>
      <c r="AF79" s="38">
        <f t="shared" si="13"/>
        <v>-36.20500245588525</v>
      </c>
      <c r="AG79" s="38">
        <f t="shared" si="14"/>
        <v>-44.60086067682607</v>
      </c>
      <c r="AH79" s="38">
        <f t="shared" si="15"/>
        <v>-40.821179778388355</v>
      </c>
    </row>
    <row r="80" spans="1:34" ht="24">
      <c r="A80" s="217">
        <v>300600195</v>
      </c>
      <c r="B80" s="28">
        <v>1258590.86</v>
      </c>
      <c r="C80" s="165"/>
      <c r="D80" s="28">
        <v>368194</v>
      </c>
      <c r="E80" s="28">
        <v>2322945.87</v>
      </c>
      <c r="F80" s="28">
        <v>268560.23000000004</v>
      </c>
      <c r="G80" s="165"/>
      <c r="H80" s="165"/>
      <c r="I80" s="165"/>
      <c r="J80" s="165">
        <v>-2.7284841053187847E-12</v>
      </c>
      <c r="K80" s="28">
        <f t="shared" si="9"/>
        <v>4218290.960000001</v>
      </c>
      <c r="L80" s="28">
        <v>991792.6966002452</v>
      </c>
      <c r="M80" s="28">
        <f t="shared" si="16"/>
        <v>991792.6966002452</v>
      </c>
      <c r="N80" s="165">
        <f t="shared" si="17"/>
        <v>5210083.656600246</v>
      </c>
      <c r="O80" s="28">
        <v>1494741</v>
      </c>
      <c r="P80" s="10"/>
      <c r="Q80" s="28">
        <v>379084</v>
      </c>
      <c r="R80" s="28">
        <v>538207.2100000001</v>
      </c>
      <c r="S80" s="28">
        <v>281843.33999999997</v>
      </c>
      <c r="T80" s="10"/>
      <c r="U80" s="10"/>
      <c r="V80" s="10"/>
      <c r="W80" s="10"/>
      <c r="X80" s="10">
        <f t="shared" si="10"/>
        <v>2693875.55</v>
      </c>
      <c r="Y80" s="28">
        <v>1217569.0142060088</v>
      </c>
      <c r="Z80" s="28">
        <v>19939.51266400981</v>
      </c>
      <c r="AA80" s="28">
        <v>13.399313304721028</v>
      </c>
      <c r="AB80" s="28">
        <v>8277.130594727161</v>
      </c>
      <c r="AC80" s="28">
        <v>188341.71863580626</v>
      </c>
      <c r="AD80" s="10">
        <f t="shared" si="11"/>
        <v>1434140.7754138568</v>
      </c>
      <c r="AE80" s="286">
        <f t="shared" si="12"/>
        <v>4128016.3254138567</v>
      </c>
      <c r="AF80" s="38">
        <f t="shared" si="13"/>
        <v>36.13822338134781</v>
      </c>
      <c r="AG80" s="38">
        <f t="shared" si="14"/>
        <v>-44.600860676826066</v>
      </c>
      <c r="AH80" s="38">
        <f t="shared" si="15"/>
        <v>20.76871318209264</v>
      </c>
    </row>
    <row r="81" spans="1:34" ht="24">
      <c r="A81" s="217">
        <v>300600196</v>
      </c>
      <c r="B81" s="28">
        <v>2515921</v>
      </c>
      <c r="C81" s="28">
        <v>68692</v>
      </c>
      <c r="D81" s="28">
        <v>645565</v>
      </c>
      <c r="E81" s="28">
        <v>990919.8999999999</v>
      </c>
      <c r="F81" s="28">
        <v>1287424.62</v>
      </c>
      <c r="G81" s="165"/>
      <c r="H81" s="165"/>
      <c r="I81" s="165"/>
      <c r="J81" s="165">
        <v>0</v>
      </c>
      <c r="K81" s="28">
        <f t="shared" si="9"/>
        <v>5508522.5200000005</v>
      </c>
      <c r="L81" s="28">
        <v>7273146.441735132</v>
      </c>
      <c r="M81" s="28">
        <f t="shared" si="16"/>
        <v>7273146.441735132</v>
      </c>
      <c r="N81" s="165">
        <f t="shared" si="17"/>
        <v>12781668.961735133</v>
      </c>
      <c r="O81" s="28">
        <v>3195490.91</v>
      </c>
      <c r="P81" s="28">
        <v>136396</v>
      </c>
      <c r="Q81" s="28">
        <v>718110</v>
      </c>
      <c r="R81" s="28">
        <v>1323461.6500000001</v>
      </c>
      <c r="S81" s="28">
        <v>1227563.9199999997</v>
      </c>
      <c r="T81" s="10"/>
      <c r="U81" s="10"/>
      <c r="V81" s="28">
        <v>-9.313225746154785E-10</v>
      </c>
      <c r="W81" s="10"/>
      <c r="X81" s="10">
        <f t="shared" si="10"/>
        <v>6601022.4799999995</v>
      </c>
      <c r="Y81" s="28">
        <v>8928839.437510729</v>
      </c>
      <c r="Z81" s="28">
        <v>146223.09286940526</v>
      </c>
      <c r="AA81" s="28">
        <v>98.26163090128755</v>
      </c>
      <c r="AB81" s="28">
        <v>60698.95769466585</v>
      </c>
      <c r="AC81" s="28">
        <v>1381172.603329246</v>
      </c>
      <c r="AD81" s="10">
        <f t="shared" si="11"/>
        <v>10517032.353034947</v>
      </c>
      <c r="AE81" s="286">
        <f t="shared" si="12"/>
        <v>17118054.833034948</v>
      </c>
      <c r="AF81" s="38">
        <f t="shared" si="13"/>
        <v>-19.83290357865323</v>
      </c>
      <c r="AG81" s="38">
        <f t="shared" si="14"/>
        <v>-44.60086067682602</v>
      </c>
      <c r="AH81" s="38">
        <f t="shared" si="15"/>
        <v>-33.92660132477052</v>
      </c>
    </row>
    <row r="82" spans="1:34" ht="24">
      <c r="A82" s="217">
        <v>300600199</v>
      </c>
      <c r="B82" s="28">
        <v>3327896.51</v>
      </c>
      <c r="C82" s="28">
        <v>40275</v>
      </c>
      <c r="D82" s="28">
        <v>966065</v>
      </c>
      <c r="E82" s="28">
        <v>4890884.15</v>
      </c>
      <c r="F82" s="28">
        <v>2374532.56</v>
      </c>
      <c r="G82" s="165"/>
      <c r="H82" s="165"/>
      <c r="I82" s="28">
        <v>520865.65</v>
      </c>
      <c r="J82" s="165">
        <v>-8.731149137020111E-11</v>
      </c>
      <c r="K82" s="28">
        <f t="shared" si="9"/>
        <v>12120518.870000001</v>
      </c>
      <c r="L82" s="28">
        <v>9587329.400469037</v>
      </c>
      <c r="M82" s="28">
        <f t="shared" si="16"/>
        <v>9587329.400469037</v>
      </c>
      <c r="N82" s="165">
        <f t="shared" si="17"/>
        <v>21707848.27046904</v>
      </c>
      <c r="O82" s="28">
        <v>3389494.42</v>
      </c>
      <c r="P82" s="28">
        <v>2110</v>
      </c>
      <c r="Q82" s="28">
        <v>1194658</v>
      </c>
      <c r="R82" s="28">
        <v>10779998.45</v>
      </c>
      <c r="S82" s="28">
        <v>2318903.4</v>
      </c>
      <c r="T82" s="10"/>
      <c r="U82" s="10"/>
      <c r="V82" s="28">
        <v>2768.69</v>
      </c>
      <c r="W82" s="10"/>
      <c r="X82" s="10">
        <f t="shared" si="10"/>
        <v>17687932.96</v>
      </c>
      <c r="Y82" s="28">
        <v>11769833.80399142</v>
      </c>
      <c r="Z82" s="28">
        <v>192748.6224187615</v>
      </c>
      <c r="AA82" s="28">
        <v>129.52669527896992</v>
      </c>
      <c r="AB82" s="28">
        <v>80012.26241569589</v>
      </c>
      <c r="AC82" s="28">
        <v>1820636.6134794606</v>
      </c>
      <c r="AD82" s="10">
        <f t="shared" si="11"/>
        <v>13863360.829000618</v>
      </c>
      <c r="AE82" s="286">
        <f t="shared" si="12"/>
        <v>31551293.78900062</v>
      </c>
      <c r="AF82" s="38">
        <f t="shared" si="13"/>
        <v>-45.93379334427784</v>
      </c>
      <c r="AG82" s="38">
        <f t="shared" si="14"/>
        <v>-44.600860676826095</v>
      </c>
      <c r="AH82" s="38">
        <f t="shared" si="15"/>
        <v>-45.345100057302425</v>
      </c>
    </row>
    <row r="83" spans="1:34" ht="24">
      <c r="A83" s="217">
        <v>300600203</v>
      </c>
      <c r="B83" s="28">
        <v>2115485.25</v>
      </c>
      <c r="C83" s="28">
        <v>111120</v>
      </c>
      <c r="D83" s="28">
        <v>649738.56</v>
      </c>
      <c r="E83" s="28">
        <v>2064699.2000000002</v>
      </c>
      <c r="F83" s="28">
        <v>777409.6600000001</v>
      </c>
      <c r="G83" s="165"/>
      <c r="H83" s="165"/>
      <c r="I83" s="165"/>
      <c r="J83" s="165">
        <v>1.127773430198431E-10</v>
      </c>
      <c r="K83" s="28">
        <f t="shared" si="9"/>
        <v>5718452.67</v>
      </c>
      <c r="L83" s="28">
        <v>6611951.310668302</v>
      </c>
      <c r="M83" s="28">
        <f t="shared" si="16"/>
        <v>6611951.310668302</v>
      </c>
      <c r="N83" s="165">
        <f t="shared" si="17"/>
        <v>12330403.980668303</v>
      </c>
      <c r="O83" s="28">
        <v>2781155.6800000006</v>
      </c>
      <c r="P83" s="28">
        <v>111210</v>
      </c>
      <c r="Q83" s="28">
        <v>550745</v>
      </c>
      <c r="R83" s="28">
        <v>1322434.98</v>
      </c>
      <c r="S83" s="28">
        <v>740893.46</v>
      </c>
      <c r="T83" s="10"/>
      <c r="U83" s="10"/>
      <c r="V83" s="10"/>
      <c r="W83" s="10"/>
      <c r="X83" s="10">
        <f t="shared" si="10"/>
        <v>5506439.12</v>
      </c>
      <c r="Y83" s="28">
        <v>8117126.761373391</v>
      </c>
      <c r="Z83" s="28">
        <v>132930.08442673206</v>
      </c>
      <c r="AA83" s="28">
        <v>89.32875536480687</v>
      </c>
      <c r="AB83" s="28">
        <v>55180.87063151441</v>
      </c>
      <c r="AC83" s="28">
        <v>1255611.4575720415</v>
      </c>
      <c r="AD83" s="10">
        <f t="shared" si="11"/>
        <v>9560938.502759043</v>
      </c>
      <c r="AE83" s="286">
        <f t="shared" si="12"/>
        <v>15067377.622759044</v>
      </c>
      <c r="AF83" s="38">
        <f t="shared" si="13"/>
        <v>3.70753352759672</v>
      </c>
      <c r="AG83" s="38">
        <f t="shared" si="14"/>
        <v>-44.600860676826024</v>
      </c>
      <c r="AH83" s="38">
        <f t="shared" si="15"/>
        <v>-22.196950289558952</v>
      </c>
    </row>
    <row r="84" spans="1:34" ht="24">
      <c r="A84" s="217">
        <v>300600206</v>
      </c>
      <c r="B84" s="28">
        <v>3719030.56</v>
      </c>
      <c r="C84" s="28">
        <v>25650</v>
      </c>
      <c r="D84" s="28">
        <v>1154074.9</v>
      </c>
      <c r="E84" s="28">
        <v>11127673.92</v>
      </c>
      <c r="F84" s="28">
        <v>1749763.0999999996</v>
      </c>
      <c r="G84" s="165"/>
      <c r="H84" s="165"/>
      <c r="I84" s="165"/>
      <c r="J84" s="165">
        <v>13790</v>
      </c>
      <c r="K84" s="28">
        <f t="shared" si="9"/>
        <v>17789982.479999997</v>
      </c>
      <c r="L84" s="28">
        <v>10579122.097069282</v>
      </c>
      <c r="M84" s="28">
        <f t="shared" si="16"/>
        <v>10579122.097069282</v>
      </c>
      <c r="N84" s="165">
        <f t="shared" si="17"/>
        <v>28369104.57706928</v>
      </c>
      <c r="O84" s="28">
        <v>4077414.1</v>
      </c>
      <c r="P84" s="28">
        <v>14500</v>
      </c>
      <c r="Q84" s="28">
        <v>1304129</v>
      </c>
      <c r="R84" s="28">
        <v>5839202.3599999985</v>
      </c>
      <c r="S84" s="28">
        <v>2999406.8000000003</v>
      </c>
      <c r="T84" s="10"/>
      <c r="U84" s="28">
        <v>1039837.5</v>
      </c>
      <c r="V84" s="10"/>
      <c r="W84" s="28">
        <v>8000</v>
      </c>
      <c r="X84" s="10">
        <f t="shared" si="10"/>
        <v>15282489.759999998</v>
      </c>
      <c r="Y84" s="28">
        <v>12987402.818197425</v>
      </c>
      <c r="Z84" s="28">
        <v>212688.13508277133</v>
      </c>
      <c r="AA84" s="28">
        <v>142.926008583691</v>
      </c>
      <c r="AB84" s="28">
        <v>88289.39301042305</v>
      </c>
      <c r="AC84" s="28">
        <v>2008978.3321152667</v>
      </c>
      <c r="AD84" s="10">
        <f t="shared" si="11"/>
        <v>15297501.60441447</v>
      </c>
      <c r="AE84" s="286">
        <f t="shared" si="12"/>
        <v>30579991.36441447</v>
      </c>
      <c r="AF84" s="38">
        <f t="shared" si="13"/>
        <v>14.094970148615904</v>
      </c>
      <c r="AG84" s="38">
        <f t="shared" si="14"/>
        <v>-44.600860676826045</v>
      </c>
      <c r="AH84" s="38">
        <f t="shared" si="15"/>
        <v>-7.7932906953018435</v>
      </c>
    </row>
    <row r="85" spans="1:34" ht="24">
      <c r="A85" s="217">
        <v>300600211</v>
      </c>
      <c r="B85" s="28">
        <v>3442363</v>
      </c>
      <c r="C85" s="165"/>
      <c r="D85" s="28">
        <v>849264</v>
      </c>
      <c r="E85" s="28">
        <v>2232498.27</v>
      </c>
      <c r="F85" s="28">
        <v>1843282.9599999997</v>
      </c>
      <c r="G85" s="165"/>
      <c r="H85" s="165"/>
      <c r="I85" s="28">
        <v>20434.66</v>
      </c>
      <c r="J85" s="165">
        <v>0</v>
      </c>
      <c r="K85" s="28">
        <f t="shared" si="9"/>
        <v>8387842.89</v>
      </c>
      <c r="L85" s="28">
        <v>8264939.138335377</v>
      </c>
      <c r="M85" s="28">
        <f t="shared" si="16"/>
        <v>8264939.138335377</v>
      </c>
      <c r="N85" s="165">
        <f t="shared" si="17"/>
        <v>16652782.028335378</v>
      </c>
      <c r="O85" s="28">
        <v>3831342.17</v>
      </c>
      <c r="P85" s="28">
        <v>59943</v>
      </c>
      <c r="Q85" s="28">
        <v>768579</v>
      </c>
      <c r="R85" s="28">
        <v>1873273.86</v>
      </c>
      <c r="S85" s="28">
        <v>2017540.56</v>
      </c>
      <c r="T85" s="10"/>
      <c r="U85" s="10"/>
      <c r="V85" s="28">
        <v>5916.62</v>
      </c>
      <c r="W85" s="10"/>
      <c r="X85" s="10">
        <f t="shared" si="10"/>
        <v>8556595.209999999</v>
      </c>
      <c r="Y85" s="28">
        <v>10146408.451716738</v>
      </c>
      <c r="Z85" s="28">
        <v>166162.60553341504</v>
      </c>
      <c r="AA85" s="28">
        <v>111.66094420600858</v>
      </c>
      <c r="AB85" s="28">
        <v>68976.08828939301</v>
      </c>
      <c r="AC85" s="28">
        <v>1569514.321965052</v>
      </c>
      <c r="AD85" s="10">
        <f t="shared" si="11"/>
        <v>11951173.128448805</v>
      </c>
      <c r="AE85" s="286">
        <f t="shared" si="12"/>
        <v>20507768.338448804</v>
      </c>
      <c r="AF85" s="38">
        <f t="shared" si="13"/>
        <v>-2.0118679166152025</v>
      </c>
      <c r="AG85" s="38">
        <f t="shared" si="14"/>
        <v>-44.60086067682604</v>
      </c>
      <c r="AH85" s="38">
        <f t="shared" si="15"/>
        <v>-23.14920295932543</v>
      </c>
    </row>
    <row r="86" spans="1:34" ht="24">
      <c r="A86" s="217">
        <v>300600214</v>
      </c>
      <c r="B86" s="28">
        <v>5003303.13</v>
      </c>
      <c r="C86" s="28">
        <v>850587</v>
      </c>
      <c r="D86" s="28">
        <v>1709670</v>
      </c>
      <c r="E86" s="28">
        <v>2066648.3700000003</v>
      </c>
      <c r="F86" s="28">
        <v>2004380.3199999998</v>
      </c>
      <c r="G86" s="165"/>
      <c r="H86" s="165"/>
      <c r="I86" s="165"/>
      <c r="J86" s="165">
        <v>-9.094947017729282E-13</v>
      </c>
      <c r="K86" s="28">
        <f t="shared" si="9"/>
        <v>11634588.82</v>
      </c>
      <c r="L86" s="28">
        <v>11901512.359202944</v>
      </c>
      <c r="M86" s="28">
        <f t="shared" si="16"/>
        <v>11901512.359202944</v>
      </c>
      <c r="N86" s="165">
        <f t="shared" si="17"/>
        <v>23536101.179202944</v>
      </c>
      <c r="O86" s="28">
        <v>5265387.15</v>
      </c>
      <c r="P86" s="28">
        <v>1001756</v>
      </c>
      <c r="Q86" s="28">
        <v>1827758</v>
      </c>
      <c r="R86" s="28">
        <v>3700032.19</v>
      </c>
      <c r="S86" s="28">
        <v>2039139.8599999999</v>
      </c>
      <c r="T86" s="10"/>
      <c r="U86" s="10"/>
      <c r="V86" s="10"/>
      <c r="W86" s="10"/>
      <c r="X86" s="10">
        <f t="shared" si="10"/>
        <v>13834073.2</v>
      </c>
      <c r="Y86" s="28">
        <v>14610828.170472102</v>
      </c>
      <c r="Z86" s="28">
        <v>239274.1519681177</v>
      </c>
      <c r="AA86" s="28">
        <v>160.79175965665235</v>
      </c>
      <c r="AB86" s="28">
        <v>99325.56713672593</v>
      </c>
      <c r="AC86" s="28">
        <v>2260100.6236296752</v>
      </c>
      <c r="AD86" s="10">
        <f t="shared" si="11"/>
        <v>17209689.30496628</v>
      </c>
      <c r="AE86" s="286">
        <f t="shared" si="12"/>
        <v>31043762.504966278</v>
      </c>
      <c r="AF86" s="38">
        <f t="shared" si="13"/>
        <v>-18.904702297850513</v>
      </c>
      <c r="AG86" s="38">
        <f t="shared" si="14"/>
        <v>-44.600860676826024</v>
      </c>
      <c r="AH86" s="38">
        <f t="shared" si="15"/>
        <v>-31.898491889545756</v>
      </c>
    </row>
    <row r="87" spans="1:34" ht="24">
      <c r="A87" s="217">
        <v>300600215</v>
      </c>
      <c r="B87" s="28">
        <v>1413191.73</v>
      </c>
      <c r="C87" s="28">
        <v>45564</v>
      </c>
      <c r="D87" s="28">
        <v>337440</v>
      </c>
      <c r="E87" s="28">
        <v>8157106.6</v>
      </c>
      <c r="F87" s="28">
        <v>737561.0399999999</v>
      </c>
      <c r="G87" s="165"/>
      <c r="H87" s="165"/>
      <c r="I87" s="165"/>
      <c r="J87" s="165">
        <v>0</v>
      </c>
      <c r="K87" s="28">
        <f t="shared" si="9"/>
        <v>10690863.37</v>
      </c>
      <c r="L87" s="28">
        <v>5950756.179601472</v>
      </c>
      <c r="M87" s="28">
        <f t="shared" si="16"/>
        <v>5950756.179601472</v>
      </c>
      <c r="N87" s="165">
        <f t="shared" si="17"/>
        <v>16641619.549601471</v>
      </c>
      <c r="O87" s="28">
        <v>1683612.98</v>
      </c>
      <c r="P87" s="28">
        <v>164905</v>
      </c>
      <c r="Q87" s="28">
        <v>422487</v>
      </c>
      <c r="R87" s="28">
        <v>5668438.79</v>
      </c>
      <c r="S87" s="28">
        <v>745392.2999999999</v>
      </c>
      <c r="T87" s="10"/>
      <c r="U87" s="10"/>
      <c r="V87" s="10"/>
      <c r="W87" s="10"/>
      <c r="X87" s="10">
        <f t="shared" si="10"/>
        <v>8684836.07</v>
      </c>
      <c r="Y87" s="28">
        <v>7305414.085236051</v>
      </c>
      <c r="Z87" s="28">
        <v>119637.07598405884</v>
      </c>
      <c r="AA87" s="28">
        <v>80.39587982832617</v>
      </c>
      <c r="AB87" s="28">
        <v>49662.78356836297</v>
      </c>
      <c r="AC87" s="28">
        <v>1130050.3118148376</v>
      </c>
      <c r="AD87" s="10">
        <f t="shared" si="11"/>
        <v>8604844.65248314</v>
      </c>
      <c r="AE87" s="286">
        <f t="shared" si="12"/>
        <v>17289680.72248314</v>
      </c>
      <c r="AF87" s="38">
        <f t="shared" si="13"/>
        <v>18.76394104548358</v>
      </c>
      <c r="AG87" s="38">
        <f t="shared" si="14"/>
        <v>-44.600860676826024</v>
      </c>
      <c r="AH87" s="38">
        <f t="shared" si="15"/>
        <v>-3.894219375404409</v>
      </c>
    </row>
    <row r="88" spans="1:34" ht="24">
      <c r="A88" s="217">
        <v>300600216</v>
      </c>
      <c r="B88" s="28">
        <v>2423192.54</v>
      </c>
      <c r="C88" s="28">
        <v>120000</v>
      </c>
      <c r="D88" s="28">
        <v>366774</v>
      </c>
      <c r="E88" s="28">
        <v>1292513.98</v>
      </c>
      <c r="F88" s="28">
        <v>712988.8099999999</v>
      </c>
      <c r="G88" s="165"/>
      <c r="H88" s="165"/>
      <c r="I88" s="165"/>
      <c r="J88" s="165">
        <v>-8.731149137020111E-11</v>
      </c>
      <c r="K88" s="28">
        <f t="shared" si="9"/>
        <v>4915469.329999999</v>
      </c>
      <c r="L88" s="28">
        <v>6777250.093435009</v>
      </c>
      <c r="M88" s="28">
        <f t="shared" si="16"/>
        <v>6777250.093435009</v>
      </c>
      <c r="N88" s="165">
        <f t="shared" si="17"/>
        <v>11692719.423435008</v>
      </c>
      <c r="O88" s="28">
        <v>2891069</v>
      </c>
      <c r="P88" s="28">
        <v>83486</v>
      </c>
      <c r="Q88" s="28">
        <v>315938</v>
      </c>
      <c r="R88" s="28">
        <v>40205907.16</v>
      </c>
      <c r="S88" s="28">
        <v>644589.7799999999</v>
      </c>
      <c r="T88" s="10"/>
      <c r="U88" s="28">
        <v>34596.22</v>
      </c>
      <c r="V88" s="10"/>
      <c r="W88" s="28">
        <v>426339.73</v>
      </c>
      <c r="X88" s="10">
        <f t="shared" si="10"/>
        <v>44601925.88999999</v>
      </c>
      <c r="Y88" s="28">
        <v>8320054.930407726</v>
      </c>
      <c r="Z88" s="28">
        <v>136253.33653740035</v>
      </c>
      <c r="AA88" s="28">
        <v>91.56197424892702</v>
      </c>
      <c r="AB88" s="28">
        <v>56560.39239730227</v>
      </c>
      <c r="AC88" s="28">
        <v>1287001.7440113428</v>
      </c>
      <c r="AD88" s="10">
        <f t="shared" si="11"/>
        <v>9799961.965328023</v>
      </c>
      <c r="AE88" s="286">
        <f t="shared" si="12"/>
        <v>54401887.855328016</v>
      </c>
      <c r="AF88" s="38">
        <f t="shared" si="13"/>
        <v>-807.3787851301679</v>
      </c>
      <c r="AG88" s="38">
        <f t="shared" si="14"/>
        <v>-44.60086067682608</v>
      </c>
      <c r="AH88" s="38">
        <f t="shared" si="15"/>
        <v>-365.2629203288126</v>
      </c>
    </row>
    <row r="89" spans="1:34" ht="24">
      <c r="A89" s="217">
        <v>300600217</v>
      </c>
      <c r="B89" s="28">
        <v>3474772.62</v>
      </c>
      <c r="C89" s="165"/>
      <c r="D89" s="28">
        <v>909994</v>
      </c>
      <c r="E89" s="28">
        <v>5266999.070000001</v>
      </c>
      <c r="F89" s="28">
        <v>1232004.0099999998</v>
      </c>
      <c r="G89" s="165"/>
      <c r="H89" s="165"/>
      <c r="I89" s="165"/>
      <c r="J89" s="165">
        <v>8121.6</v>
      </c>
      <c r="K89" s="28">
        <f t="shared" si="9"/>
        <v>10891891.3</v>
      </c>
      <c r="L89" s="28">
        <v>10083225.74876916</v>
      </c>
      <c r="M89" s="28">
        <f t="shared" si="16"/>
        <v>10083225.74876916</v>
      </c>
      <c r="N89" s="165">
        <f t="shared" si="17"/>
        <v>20975117.04876916</v>
      </c>
      <c r="O89" s="28">
        <v>3938420.8599999994</v>
      </c>
      <c r="P89" s="28">
        <v>80000</v>
      </c>
      <c r="Q89" s="28">
        <v>1110026</v>
      </c>
      <c r="R89" s="28">
        <v>4679477.180000001</v>
      </c>
      <c r="S89" s="28">
        <v>1208646.7700000005</v>
      </c>
      <c r="T89" s="10"/>
      <c r="U89" s="28">
        <v>287770.95</v>
      </c>
      <c r="V89" s="10"/>
      <c r="W89" s="10"/>
      <c r="X89" s="10">
        <f t="shared" si="10"/>
        <v>11304341.759999998</v>
      </c>
      <c r="Y89" s="28">
        <v>12378618.311094422</v>
      </c>
      <c r="Z89" s="28">
        <v>202718.3787507664</v>
      </c>
      <c r="AA89" s="28">
        <v>136.22635193133044</v>
      </c>
      <c r="AB89" s="28">
        <v>84150.82771305948</v>
      </c>
      <c r="AC89" s="28">
        <v>1914807.4727973638</v>
      </c>
      <c r="AD89" s="10">
        <f t="shared" si="11"/>
        <v>14580431.216707543</v>
      </c>
      <c r="AE89" s="286">
        <f t="shared" si="12"/>
        <v>25884772.97670754</v>
      </c>
      <c r="AF89" s="38">
        <f t="shared" si="13"/>
        <v>-3.7867662157076167</v>
      </c>
      <c r="AG89" s="38">
        <f t="shared" si="14"/>
        <v>-44.60086067682604</v>
      </c>
      <c r="AH89" s="38">
        <f t="shared" si="15"/>
        <v>-23.407049012041064</v>
      </c>
    </row>
    <row r="90" spans="1:34" ht="24">
      <c r="A90" s="217">
        <v>300600221</v>
      </c>
      <c r="B90" s="28">
        <v>3470664.15</v>
      </c>
      <c r="C90" s="165"/>
      <c r="D90" s="28">
        <v>511736</v>
      </c>
      <c r="E90" s="28">
        <v>9376846.95</v>
      </c>
      <c r="F90" s="28">
        <v>1105650.9199999997</v>
      </c>
      <c r="G90" s="165"/>
      <c r="H90" s="28">
        <v>20466.6</v>
      </c>
      <c r="I90" s="165"/>
      <c r="J90" s="165">
        <v>0</v>
      </c>
      <c r="K90" s="28">
        <f t="shared" si="9"/>
        <v>14485364.62</v>
      </c>
      <c r="L90" s="28">
        <v>11075018.445369404</v>
      </c>
      <c r="M90" s="28">
        <f t="shared" si="16"/>
        <v>11075018.445369404</v>
      </c>
      <c r="N90" s="165">
        <f t="shared" si="17"/>
        <v>25560383.065369405</v>
      </c>
      <c r="O90" s="28">
        <v>3788127.3600000003</v>
      </c>
      <c r="P90" s="28">
        <v>78770</v>
      </c>
      <c r="Q90" s="28">
        <v>634800</v>
      </c>
      <c r="R90" s="28">
        <v>1785010.6799999997</v>
      </c>
      <c r="S90" s="28">
        <v>1062840.86</v>
      </c>
      <c r="T90" s="10"/>
      <c r="U90" s="10"/>
      <c r="V90" s="10"/>
      <c r="W90" s="10"/>
      <c r="X90" s="10">
        <f t="shared" si="10"/>
        <v>7349548.9</v>
      </c>
      <c r="Y90" s="28">
        <v>13596187.32530043</v>
      </c>
      <c r="Z90" s="28">
        <v>222657.89141477618</v>
      </c>
      <c r="AA90" s="28">
        <v>149.6256652360515</v>
      </c>
      <c r="AB90" s="28">
        <v>92427.95830778664</v>
      </c>
      <c r="AC90" s="28">
        <v>2103149.19143317</v>
      </c>
      <c r="AD90" s="10">
        <f t="shared" si="11"/>
        <v>16014571.992121398</v>
      </c>
      <c r="AE90" s="286">
        <f t="shared" si="12"/>
        <v>23364120.892121397</v>
      </c>
      <c r="AF90" s="38">
        <f t="shared" si="13"/>
        <v>49.262244390780126</v>
      </c>
      <c r="AG90" s="38">
        <f t="shared" si="14"/>
        <v>-44.60086067682605</v>
      </c>
      <c r="AH90" s="38">
        <f t="shared" si="15"/>
        <v>8.592446238505804</v>
      </c>
    </row>
    <row r="91" spans="1:34" ht="24">
      <c r="A91" s="217">
        <v>300600226</v>
      </c>
      <c r="B91" s="28">
        <v>2126008.2</v>
      </c>
      <c r="C91" s="165"/>
      <c r="D91" s="28">
        <v>572622</v>
      </c>
      <c r="E91" s="28">
        <v>1569108.22</v>
      </c>
      <c r="F91" s="28">
        <v>972020.45</v>
      </c>
      <c r="G91" s="165"/>
      <c r="H91" s="28">
        <v>54276.75</v>
      </c>
      <c r="I91" s="28">
        <v>18617.14</v>
      </c>
      <c r="J91" s="165">
        <v>0</v>
      </c>
      <c r="K91" s="28">
        <f t="shared" si="9"/>
        <v>5312652.76</v>
      </c>
      <c r="L91" s="28">
        <v>7273146.441735132</v>
      </c>
      <c r="M91" s="28">
        <f t="shared" si="16"/>
        <v>7273146.441735132</v>
      </c>
      <c r="N91" s="165">
        <f t="shared" si="17"/>
        <v>12585799.201735131</v>
      </c>
      <c r="O91" s="28">
        <v>2339925</v>
      </c>
      <c r="P91" s="28">
        <v>131000</v>
      </c>
      <c r="Q91" s="28">
        <v>547652</v>
      </c>
      <c r="R91" s="28">
        <v>1764012.7999999998</v>
      </c>
      <c r="S91" s="28">
        <v>955171.4600000003</v>
      </c>
      <c r="T91" s="10"/>
      <c r="U91" s="10"/>
      <c r="V91" s="10"/>
      <c r="W91" s="10"/>
      <c r="X91" s="10">
        <f t="shared" si="10"/>
        <v>5737761.26</v>
      </c>
      <c r="Y91" s="28">
        <v>8928839.437510729</v>
      </c>
      <c r="Z91" s="28">
        <v>146223.09286940526</v>
      </c>
      <c r="AA91" s="28">
        <v>98.26163090128755</v>
      </c>
      <c r="AB91" s="28">
        <v>60698.95769466585</v>
      </c>
      <c r="AC91" s="28">
        <v>1381172.603329246</v>
      </c>
      <c r="AD91" s="10">
        <f t="shared" si="11"/>
        <v>10517032.353034947</v>
      </c>
      <c r="AE91" s="286">
        <f t="shared" si="12"/>
        <v>16254793.613034947</v>
      </c>
      <c r="AF91" s="38">
        <f t="shared" si="13"/>
        <v>-8.00181226224166</v>
      </c>
      <c r="AG91" s="38">
        <f t="shared" si="14"/>
        <v>-44.60086067682602</v>
      </c>
      <c r="AH91" s="38">
        <f t="shared" si="15"/>
        <v>-29.151858793313597</v>
      </c>
    </row>
    <row r="92" spans="1:34" ht="24">
      <c r="A92" s="217">
        <v>300600230</v>
      </c>
      <c r="B92" s="28">
        <v>2302915.06</v>
      </c>
      <c r="C92" s="165"/>
      <c r="D92" s="28">
        <v>831453.1</v>
      </c>
      <c r="E92" s="28">
        <v>1932535.8699999996</v>
      </c>
      <c r="F92" s="28">
        <v>1660708.1199999999</v>
      </c>
      <c r="G92" s="165"/>
      <c r="H92" s="165"/>
      <c r="I92" s="28">
        <v>2</v>
      </c>
      <c r="J92" s="165">
        <v>4.3655745685100555E-11</v>
      </c>
      <c r="K92" s="28">
        <f t="shared" si="9"/>
        <v>6727614.149999999</v>
      </c>
      <c r="L92" s="28">
        <v>7769042.790035255</v>
      </c>
      <c r="M92" s="28">
        <f t="shared" si="16"/>
        <v>7769042.790035255</v>
      </c>
      <c r="N92" s="165">
        <f t="shared" si="17"/>
        <v>14496656.940035254</v>
      </c>
      <c r="O92" s="28">
        <v>2538970.44</v>
      </c>
      <c r="P92" s="28">
        <v>19980</v>
      </c>
      <c r="Q92" s="28">
        <v>772262</v>
      </c>
      <c r="R92" s="28">
        <v>1730010.5100000002</v>
      </c>
      <c r="S92" s="28">
        <v>1583746.4000000001</v>
      </c>
      <c r="T92" s="10"/>
      <c r="U92" s="10"/>
      <c r="V92" s="10"/>
      <c r="W92" s="10"/>
      <c r="X92" s="10">
        <f t="shared" si="10"/>
        <v>6644969.350000001</v>
      </c>
      <c r="Y92" s="28">
        <v>9537623.944613736</v>
      </c>
      <c r="Z92" s="28">
        <v>156192.8492014102</v>
      </c>
      <c r="AA92" s="28">
        <v>104.96128755364806</v>
      </c>
      <c r="AB92" s="28">
        <v>64837.52299202943</v>
      </c>
      <c r="AC92" s="28">
        <v>1475343.4626471493</v>
      </c>
      <c r="AD92" s="10">
        <f t="shared" si="11"/>
        <v>11234102.74074188</v>
      </c>
      <c r="AE92" s="286">
        <f t="shared" si="12"/>
        <v>17879072.09074188</v>
      </c>
      <c r="AF92" s="38">
        <f t="shared" si="13"/>
        <v>1.2284414378907103</v>
      </c>
      <c r="AG92" s="38">
        <f t="shared" si="14"/>
        <v>-44.60086067682607</v>
      </c>
      <c r="AH92" s="38">
        <f t="shared" si="15"/>
        <v>-23.332380456389558</v>
      </c>
    </row>
    <row r="93" spans="1:34" ht="24">
      <c r="A93" s="217">
        <v>300600233</v>
      </c>
      <c r="B93" s="28">
        <v>3999884.67</v>
      </c>
      <c r="C93" s="28">
        <v>26660</v>
      </c>
      <c r="D93" s="28">
        <v>293720</v>
      </c>
      <c r="E93" s="28">
        <v>10066782.639999999</v>
      </c>
      <c r="F93" s="28">
        <v>759866.91</v>
      </c>
      <c r="G93" s="165"/>
      <c r="H93" s="28">
        <v>74620.87</v>
      </c>
      <c r="I93" s="28">
        <v>1</v>
      </c>
      <c r="J93" s="165">
        <v>907297.91</v>
      </c>
      <c r="K93" s="28">
        <f t="shared" si="9"/>
        <v>16128833.999999998</v>
      </c>
      <c r="L93" s="28">
        <v>8099640.355568669</v>
      </c>
      <c r="M93" s="28">
        <f t="shared" si="16"/>
        <v>8099640.355568669</v>
      </c>
      <c r="N93" s="165">
        <f t="shared" si="17"/>
        <v>24228474.355568666</v>
      </c>
      <c r="O93" s="28">
        <v>4129809.8000000003</v>
      </c>
      <c r="P93" s="28">
        <v>41620</v>
      </c>
      <c r="Q93" s="28">
        <v>309360</v>
      </c>
      <c r="R93" s="28">
        <v>6356814.16</v>
      </c>
      <c r="S93" s="28">
        <v>749369.6399999999</v>
      </c>
      <c r="T93" s="10"/>
      <c r="U93" s="10"/>
      <c r="V93" s="10"/>
      <c r="W93" s="10"/>
      <c r="X93" s="10">
        <f t="shared" si="10"/>
        <v>11586973.600000001</v>
      </c>
      <c r="Y93" s="28">
        <v>9943480.282682406</v>
      </c>
      <c r="Z93" s="28">
        <v>162839.35342274673</v>
      </c>
      <c r="AA93" s="28">
        <v>109.4277253218884</v>
      </c>
      <c r="AB93" s="28">
        <v>67596.56652360516</v>
      </c>
      <c r="AC93" s="28">
        <v>1538124.035525751</v>
      </c>
      <c r="AD93" s="10">
        <f t="shared" si="11"/>
        <v>11712149.66587983</v>
      </c>
      <c r="AE93" s="286">
        <f t="shared" si="12"/>
        <v>23299123.265879832</v>
      </c>
      <c r="AF93" s="38">
        <f t="shared" si="13"/>
        <v>28.159880621252576</v>
      </c>
      <c r="AG93" s="38">
        <f t="shared" si="14"/>
        <v>-44.60086067682607</v>
      </c>
      <c r="AH93" s="38">
        <f t="shared" si="15"/>
        <v>3.835780478993437</v>
      </c>
    </row>
    <row r="94" spans="1:34" ht="24">
      <c r="A94" s="217">
        <v>300600234</v>
      </c>
      <c r="B94" s="28">
        <v>2059344.08</v>
      </c>
      <c r="C94" s="165"/>
      <c r="D94" s="28">
        <v>235810</v>
      </c>
      <c r="E94" s="28">
        <v>1828478.7200000002</v>
      </c>
      <c r="F94" s="28">
        <v>884901.1700000002</v>
      </c>
      <c r="G94" s="165"/>
      <c r="H94" s="165"/>
      <c r="I94" s="165"/>
      <c r="J94" s="165">
        <v>7.548806024715304E-11</v>
      </c>
      <c r="K94" s="28">
        <f t="shared" si="9"/>
        <v>5008533.970000001</v>
      </c>
      <c r="L94" s="28">
        <v>4793664.700234518</v>
      </c>
      <c r="M94" s="28">
        <f t="shared" si="16"/>
        <v>4793664.700234518</v>
      </c>
      <c r="N94" s="165">
        <f t="shared" si="17"/>
        <v>9802198.67023452</v>
      </c>
      <c r="O94" s="28">
        <v>2039181.42</v>
      </c>
      <c r="P94" s="28">
        <v>155580</v>
      </c>
      <c r="Q94" s="28">
        <v>272380</v>
      </c>
      <c r="R94" s="28">
        <v>969865.27</v>
      </c>
      <c r="S94" s="28">
        <v>964456.22</v>
      </c>
      <c r="T94" s="10"/>
      <c r="U94" s="10"/>
      <c r="V94" s="10"/>
      <c r="W94" s="10"/>
      <c r="X94" s="10">
        <f t="shared" si="10"/>
        <v>4401462.91</v>
      </c>
      <c r="Y94" s="28">
        <v>5884916.90199571</v>
      </c>
      <c r="Z94" s="28">
        <v>96374.31120938074</v>
      </c>
      <c r="AA94" s="28">
        <v>64.76334763948496</v>
      </c>
      <c r="AB94" s="28">
        <v>40006.131207847946</v>
      </c>
      <c r="AC94" s="28">
        <v>910318.3067397303</v>
      </c>
      <c r="AD94" s="10">
        <f t="shared" si="11"/>
        <v>6931680.414500309</v>
      </c>
      <c r="AE94" s="286">
        <f t="shared" si="12"/>
        <v>11333143.32450031</v>
      </c>
      <c r="AF94" s="38">
        <f t="shared" si="13"/>
        <v>12.120733604608066</v>
      </c>
      <c r="AG94" s="38">
        <f t="shared" si="14"/>
        <v>-44.600860676826095</v>
      </c>
      <c r="AH94" s="38">
        <f t="shared" si="15"/>
        <v>-15.618380179486417</v>
      </c>
    </row>
    <row r="95" spans="1:34" ht="24">
      <c r="A95" s="217">
        <v>300600235</v>
      </c>
      <c r="B95" s="28">
        <v>2480129</v>
      </c>
      <c r="C95" s="165"/>
      <c r="D95" s="28">
        <v>755790</v>
      </c>
      <c r="E95" s="28">
        <v>1517924.6600000001</v>
      </c>
      <c r="F95" s="28">
        <v>1485397.64</v>
      </c>
      <c r="G95" s="165"/>
      <c r="H95" s="165"/>
      <c r="I95" s="28">
        <v>5</v>
      </c>
      <c r="J95" s="165">
        <v>-2.3283064365386963E-10</v>
      </c>
      <c r="K95" s="28">
        <f t="shared" si="9"/>
        <v>6239246.3</v>
      </c>
      <c r="L95" s="28">
        <v>7934341.572801962</v>
      </c>
      <c r="M95" s="28">
        <f t="shared" si="16"/>
        <v>7934341.572801962</v>
      </c>
      <c r="N95" s="165">
        <f t="shared" si="17"/>
        <v>14173587.872801961</v>
      </c>
      <c r="O95" s="28">
        <v>2777733.7199999997</v>
      </c>
      <c r="P95" s="28">
        <v>60000</v>
      </c>
      <c r="Q95" s="28">
        <v>727350</v>
      </c>
      <c r="R95" s="28">
        <v>2239522.07</v>
      </c>
      <c r="S95" s="28">
        <v>1459169.8299999998</v>
      </c>
      <c r="T95" s="10"/>
      <c r="U95" s="10"/>
      <c r="V95" s="10"/>
      <c r="W95" s="28">
        <v>32523</v>
      </c>
      <c r="X95" s="10">
        <f t="shared" si="10"/>
        <v>7296298.619999999</v>
      </c>
      <c r="Y95" s="28">
        <v>9740552.11364807</v>
      </c>
      <c r="Z95" s="28">
        <v>159516.10131207848</v>
      </c>
      <c r="AA95" s="28">
        <v>107.19450643776823</v>
      </c>
      <c r="AB95" s="28">
        <v>66217.04475781729</v>
      </c>
      <c r="AC95" s="28">
        <v>1506733.74908645</v>
      </c>
      <c r="AD95" s="10">
        <f t="shared" si="11"/>
        <v>11473126.203310855</v>
      </c>
      <c r="AE95" s="286">
        <f t="shared" si="12"/>
        <v>18769424.823310852</v>
      </c>
      <c r="AF95" s="38">
        <f t="shared" si="13"/>
        <v>-16.94198736792935</v>
      </c>
      <c r="AG95" s="38">
        <f t="shared" si="14"/>
        <v>-44.600860676826066</v>
      </c>
      <c r="AH95" s="38">
        <f t="shared" si="15"/>
        <v>-32.425360408058374</v>
      </c>
    </row>
    <row r="96" spans="1:34" ht="24">
      <c r="A96" s="217">
        <v>300600238</v>
      </c>
      <c r="B96" s="28">
        <v>4123248.41</v>
      </c>
      <c r="C96" s="28">
        <v>1133600</v>
      </c>
      <c r="D96" s="28">
        <v>1375076.07</v>
      </c>
      <c r="E96" s="28">
        <v>1671469.6300000001</v>
      </c>
      <c r="F96" s="28">
        <v>1343766.7499999995</v>
      </c>
      <c r="G96" s="165"/>
      <c r="H96" s="165"/>
      <c r="I96" s="28">
        <v>6728.650000000001</v>
      </c>
      <c r="J96" s="165">
        <v>9.094947017729282E-13</v>
      </c>
      <c r="K96" s="28">
        <f t="shared" si="9"/>
        <v>9653889.51</v>
      </c>
      <c r="L96" s="28">
        <v>10579122.097069282</v>
      </c>
      <c r="M96" s="28">
        <f t="shared" si="16"/>
        <v>10579122.097069282</v>
      </c>
      <c r="N96" s="165">
        <f t="shared" si="17"/>
        <v>20233011.607069284</v>
      </c>
      <c r="O96" s="28">
        <v>4438184.3</v>
      </c>
      <c r="P96" s="28">
        <v>1073000</v>
      </c>
      <c r="Q96" s="28">
        <v>2115263.99</v>
      </c>
      <c r="R96" s="28">
        <v>3377257.0899999994</v>
      </c>
      <c r="S96" s="28">
        <v>1389025.5899999999</v>
      </c>
      <c r="T96" s="10"/>
      <c r="U96" s="10"/>
      <c r="V96" s="28">
        <v>1199.99</v>
      </c>
      <c r="W96" s="10"/>
      <c r="X96" s="10">
        <f t="shared" si="10"/>
        <v>12393930.959999999</v>
      </c>
      <c r="Y96" s="28">
        <v>12987402.818197425</v>
      </c>
      <c r="Z96" s="28">
        <v>212688.13508277133</v>
      </c>
      <c r="AA96" s="28">
        <v>142.926008583691</v>
      </c>
      <c r="AB96" s="28">
        <v>88289.39301042305</v>
      </c>
      <c r="AC96" s="28">
        <v>2008978.3321152667</v>
      </c>
      <c r="AD96" s="10">
        <f t="shared" si="11"/>
        <v>15297501.60441447</v>
      </c>
      <c r="AE96" s="286">
        <f t="shared" si="12"/>
        <v>27691432.56441447</v>
      </c>
      <c r="AF96" s="38">
        <f t="shared" si="13"/>
        <v>-28.3827720128941</v>
      </c>
      <c r="AG96" s="38">
        <f t="shared" si="14"/>
        <v>-44.600860676826045</v>
      </c>
      <c r="AH96" s="38">
        <f t="shared" si="15"/>
        <v>-36.86263371063981</v>
      </c>
    </row>
    <row r="97" spans="1:34" ht="24">
      <c r="A97" s="217">
        <v>300600239</v>
      </c>
      <c r="B97" s="28">
        <v>3531797.1999999997</v>
      </c>
      <c r="C97" s="28">
        <v>315770</v>
      </c>
      <c r="D97" s="28">
        <v>845313.01</v>
      </c>
      <c r="E97" s="28">
        <v>8253446.310000001</v>
      </c>
      <c r="F97" s="28">
        <v>2549652.9299999997</v>
      </c>
      <c r="G97" s="165"/>
      <c r="H97" s="28">
        <v>201752.1</v>
      </c>
      <c r="I97" s="165"/>
      <c r="J97" s="165">
        <v>2.9103830456733704E-11</v>
      </c>
      <c r="K97" s="28">
        <f t="shared" si="9"/>
        <v>15697731.55</v>
      </c>
      <c r="L97" s="28">
        <v>10909719.662602697</v>
      </c>
      <c r="M97" s="28">
        <f t="shared" si="16"/>
        <v>10909719.662602697</v>
      </c>
      <c r="N97" s="165">
        <f t="shared" si="17"/>
        <v>26607451.212602697</v>
      </c>
      <c r="O97" s="28">
        <v>4406268.98</v>
      </c>
      <c r="P97" s="28">
        <v>404585</v>
      </c>
      <c r="Q97" s="28">
        <v>1388420</v>
      </c>
      <c r="R97" s="28">
        <v>9525587.469999999</v>
      </c>
      <c r="S97" s="28">
        <v>2610682.3199999994</v>
      </c>
      <c r="T97" s="10"/>
      <c r="U97" s="28">
        <v>65312.53</v>
      </c>
      <c r="V97" s="10"/>
      <c r="W97" s="10"/>
      <c r="X97" s="10">
        <f t="shared" si="10"/>
        <v>18400856.3</v>
      </c>
      <c r="Y97" s="28">
        <v>13393259.156266095</v>
      </c>
      <c r="Z97" s="28">
        <v>219334.63930410793</v>
      </c>
      <c r="AA97" s="28">
        <v>147.3924463519313</v>
      </c>
      <c r="AB97" s="28">
        <v>91048.43654199877</v>
      </c>
      <c r="AC97" s="28">
        <v>2071758.904993869</v>
      </c>
      <c r="AD97" s="10">
        <f t="shared" si="11"/>
        <v>15775548.529552422</v>
      </c>
      <c r="AE97" s="286">
        <f t="shared" si="12"/>
        <v>34176404.82955243</v>
      </c>
      <c r="AF97" s="38">
        <f t="shared" si="13"/>
        <v>-17.21984314351458</v>
      </c>
      <c r="AG97" s="38">
        <f t="shared" si="14"/>
        <v>-44.60086067682605</v>
      </c>
      <c r="AH97" s="38">
        <f t="shared" si="15"/>
        <v>-28.446744321623232</v>
      </c>
    </row>
    <row r="98" spans="1:34" ht="24">
      <c r="A98" s="217">
        <v>300600243</v>
      </c>
      <c r="B98" s="28">
        <v>830582</v>
      </c>
      <c r="C98" s="28">
        <v>9000</v>
      </c>
      <c r="D98" s="28">
        <v>348092</v>
      </c>
      <c r="E98" s="28">
        <v>614217.0800000001</v>
      </c>
      <c r="F98" s="28">
        <v>266456.56000000006</v>
      </c>
      <c r="G98" s="165"/>
      <c r="H98" s="165"/>
      <c r="I98" s="165"/>
      <c r="J98" s="165">
        <v>4.3655745685100555E-11</v>
      </c>
      <c r="K98" s="28">
        <f t="shared" si="9"/>
        <v>2068347.6400000001</v>
      </c>
      <c r="L98" s="28">
        <v>1818286.610433783</v>
      </c>
      <c r="M98" s="28">
        <f t="shared" si="16"/>
        <v>1818286.610433783</v>
      </c>
      <c r="N98" s="165">
        <f t="shared" si="17"/>
        <v>3886634.250433783</v>
      </c>
      <c r="O98" s="28">
        <v>885379</v>
      </c>
      <c r="P98" s="28">
        <v>94752</v>
      </c>
      <c r="Q98" s="28">
        <v>339514</v>
      </c>
      <c r="R98" s="28">
        <v>766057.72</v>
      </c>
      <c r="S98" s="28">
        <v>244128.80000000005</v>
      </c>
      <c r="T98" s="10"/>
      <c r="U98" s="10"/>
      <c r="V98" s="10"/>
      <c r="W98" s="28">
        <v>4500</v>
      </c>
      <c r="X98" s="10">
        <f t="shared" si="10"/>
        <v>2334331.52</v>
      </c>
      <c r="Y98" s="28">
        <v>2232209.859377682</v>
      </c>
      <c r="Z98" s="28">
        <v>36555.773217351314</v>
      </c>
      <c r="AA98" s="28">
        <v>24.565407725321887</v>
      </c>
      <c r="AB98" s="28">
        <v>15174.739423666462</v>
      </c>
      <c r="AC98" s="28">
        <v>345293.1508323115</v>
      </c>
      <c r="AD98" s="10">
        <f t="shared" si="11"/>
        <v>2629258.0882587368</v>
      </c>
      <c r="AE98" s="286">
        <f t="shared" si="12"/>
        <v>4963589.608258737</v>
      </c>
      <c r="AF98" s="38">
        <f t="shared" si="13"/>
        <v>-12.859727971067759</v>
      </c>
      <c r="AG98" s="38">
        <f t="shared" si="14"/>
        <v>-44.60086067682602</v>
      </c>
      <c r="AH98" s="38">
        <f t="shared" si="15"/>
        <v>-27.709202575589828</v>
      </c>
    </row>
    <row r="99" spans="1:34" ht="24">
      <c r="A99" s="217">
        <v>300600244</v>
      </c>
      <c r="B99" s="28">
        <v>2044351</v>
      </c>
      <c r="C99" s="165"/>
      <c r="D99" s="28">
        <v>601767</v>
      </c>
      <c r="E99" s="28">
        <v>1090640.69</v>
      </c>
      <c r="F99" s="28">
        <v>1106681.94</v>
      </c>
      <c r="G99" s="165"/>
      <c r="H99" s="165"/>
      <c r="I99" s="165"/>
      <c r="J99" s="165">
        <v>21849.999999999964</v>
      </c>
      <c r="K99" s="28">
        <f t="shared" si="9"/>
        <v>4865290.63</v>
      </c>
      <c r="L99" s="28">
        <v>6942548.876201716</v>
      </c>
      <c r="M99" s="28">
        <f t="shared" si="16"/>
        <v>6942548.876201716</v>
      </c>
      <c r="N99" s="165">
        <f t="shared" si="17"/>
        <v>11807839.506201716</v>
      </c>
      <c r="O99" s="28">
        <v>2562187.5</v>
      </c>
      <c r="P99" s="10"/>
      <c r="Q99" s="28">
        <v>830134.41</v>
      </c>
      <c r="R99" s="28">
        <v>1027901.15</v>
      </c>
      <c r="S99" s="28">
        <v>1222929.6199999999</v>
      </c>
      <c r="T99" s="10"/>
      <c r="U99" s="10"/>
      <c r="V99" s="28">
        <v>1.8189894035458565E-12</v>
      </c>
      <c r="W99" s="10"/>
      <c r="X99" s="10">
        <f t="shared" si="10"/>
        <v>5643152.680000001</v>
      </c>
      <c r="Y99" s="28">
        <v>8522983.099442061</v>
      </c>
      <c r="Z99" s="28">
        <v>139576.58864806866</v>
      </c>
      <c r="AA99" s="28">
        <v>93.7951931330472</v>
      </c>
      <c r="AB99" s="28">
        <v>57939.91416309013</v>
      </c>
      <c r="AC99" s="28">
        <v>1318392.0304506437</v>
      </c>
      <c r="AD99" s="10">
        <f t="shared" si="11"/>
        <v>10038985.427896997</v>
      </c>
      <c r="AE99" s="286">
        <f t="shared" si="12"/>
        <v>15682138.107896999</v>
      </c>
      <c r="AF99" s="38">
        <f t="shared" si="13"/>
        <v>-15.987987340439737</v>
      </c>
      <c r="AG99" s="38">
        <f t="shared" si="14"/>
        <v>-44.60086067682606</v>
      </c>
      <c r="AH99" s="38">
        <f t="shared" si="15"/>
        <v>-32.81124035993564</v>
      </c>
    </row>
    <row r="100" spans="1:34" ht="24">
      <c r="A100" s="217">
        <v>300600245</v>
      </c>
      <c r="B100" s="28">
        <v>2925293.45</v>
      </c>
      <c r="C100" s="28">
        <v>166236</v>
      </c>
      <c r="D100" s="28">
        <v>798442</v>
      </c>
      <c r="E100" s="28">
        <v>723127.9299999999</v>
      </c>
      <c r="F100" s="28">
        <v>1152183.8699999999</v>
      </c>
      <c r="G100" s="165"/>
      <c r="H100" s="165"/>
      <c r="I100" s="28">
        <v>479.57</v>
      </c>
      <c r="J100" s="165">
        <v>-4.001776687800884E-11</v>
      </c>
      <c r="K100" s="28">
        <f t="shared" si="9"/>
        <v>5765762.82</v>
      </c>
      <c r="L100" s="28">
        <v>9422030.61770233</v>
      </c>
      <c r="M100" s="28">
        <f t="shared" si="16"/>
        <v>9422030.61770233</v>
      </c>
      <c r="N100" s="165">
        <f t="shared" si="17"/>
        <v>15187793.43770233</v>
      </c>
      <c r="O100" s="28">
        <v>3429800.87</v>
      </c>
      <c r="P100" s="28">
        <v>118148</v>
      </c>
      <c r="Q100" s="28">
        <v>1005817.9</v>
      </c>
      <c r="R100" s="28">
        <v>2168388.46</v>
      </c>
      <c r="S100" s="28">
        <v>1331981.4900000007</v>
      </c>
      <c r="T100" s="10"/>
      <c r="U100" s="10"/>
      <c r="V100" s="10"/>
      <c r="W100" s="10"/>
      <c r="X100" s="10">
        <f t="shared" si="10"/>
        <v>8054136.720000001</v>
      </c>
      <c r="Y100" s="28">
        <v>11566905.634957084</v>
      </c>
      <c r="Z100" s="28">
        <v>189425.3703080932</v>
      </c>
      <c r="AA100" s="28">
        <v>127.29347639484978</v>
      </c>
      <c r="AB100" s="28">
        <v>78632.74064990804</v>
      </c>
      <c r="AC100" s="28">
        <v>1789246.3270401596</v>
      </c>
      <c r="AD100" s="10">
        <f t="shared" si="11"/>
        <v>13624337.366431642</v>
      </c>
      <c r="AE100" s="286">
        <f t="shared" si="12"/>
        <v>21678474.086431645</v>
      </c>
      <c r="AF100" s="38">
        <f t="shared" si="13"/>
        <v>-39.68900510548577</v>
      </c>
      <c r="AG100" s="38">
        <f t="shared" si="14"/>
        <v>-44.600860676826095</v>
      </c>
      <c r="AH100" s="38">
        <f t="shared" si="15"/>
        <v>-42.73616622028045</v>
      </c>
    </row>
    <row r="101" spans="1:34" ht="24">
      <c r="A101" s="217">
        <v>300600248</v>
      </c>
      <c r="B101" s="28">
        <v>752267.5800000001</v>
      </c>
      <c r="C101" s="165"/>
      <c r="D101" s="28">
        <v>250888</v>
      </c>
      <c r="E101" s="28">
        <v>598465.28</v>
      </c>
      <c r="F101" s="28">
        <v>209944.33000000002</v>
      </c>
      <c r="G101" s="165"/>
      <c r="H101" s="165"/>
      <c r="I101" s="165"/>
      <c r="J101" s="165">
        <v>0</v>
      </c>
      <c r="K101" s="28">
        <f t="shared" si="9"/>
        <v>1811565.1900000002</v>
      </c>
      <c r="L101" s="28">
        <v>1983585.3932004904</v>
      </c>
      <c r="M101" s="28">
        <f t="shared" si="16"/>
        <v>1983585.3932004904</v>
      </c>
      <c r="N101" s="165">
        <f t="shared" si="17"/>
        <v>3795150.5832004906</v>
      </c>
      <c r="O101" s="28">
        <v>880147</v>
      </c>
      <c r="P101" s="10"/>
      <c r="Q101" s="28">
        <v>260600</v>
      </c>
      <c r="R101" s="28">
        <v>553970.48</v>
      </c>
      <c r="S101" s="28">
        <v>199935.38999999996</v>
      </c>
      <c r="T101" s="10"/>
      <c r="U101" s="10"/>
      <c r="V101" s="10"/>
      <c r="W101" s="10"/>
      <c r="X101" s="10">
        <f t="shared" si="10"/>
        <v>1894652.8699999999</v>
      </c>
      <c r="Y101" s="28">
        <v>2435138.0284120175</v>
      </c>
      <c r="Z101" s="28">
        <v>39879.02532801962</v>
      </c>
      <c r="AA101" s="28">
        <v>26.798626609442056</v>
      </c>
      <c r="AB101" s="28">
        <v>16554.261189454322</v>
      </c>
      <c r="AC101" s="28">
        <v>376683.4372716125</v>
      </c>
      <c r="AD101" s="10">
        <f t="shared" si="11"/>
        <v>2868281.5508277137</v>
      </c>
      <c r="AE101" s="286">
        <f t="shared" si="12"/>
        <v>4762934.420827714</v>
      </c>
      <c r="AF101" s="38">
        <f t="shared" si="13"/>
        <v>-4.586513389562299</v>
      </c>
      <c r="AG101" s="38">
        <f t="shared" si="14"/>
        <v>-44.600860676826066</v>
      </c>
      <c r="AH101" s="38">
        <f t="shared" si="15"/>
        <v>-25.50053855336304</v>
      </c>
    </row>
    <row r="102" spans="1:34" ht="24">
      <c r="A102" s="217">
        <v>300600249</v>
      </c>
      <c r="B102" s="28">
        <v>971788</v>
      </c>
      <c r="C102" s="165"/>
      <c r="D102" s="28">
        <v>336718</v>
      </c>
      <c r="E102" s="28">
        <v>742844.0900000001</v>
      </c>
      <c r="F102" s="28">
        <v>230033.08</v>
      </c>
      <c r="G102" s="165"/>
      <c r="H102" s="165"/>
      <c r="I102" s="165"/>
      <c r="J102" s="165">
        <v>4.092726157978177E-12</v>
      </c>
      <c r="K102" s="28">
        <f t="shared" si="9"/>
        <v>2281383.17</v>
      </c>
      <c r="L102" s="28">
        <v>2810079.307034028</v>
      </c>
      <c r="M102" s="28">
        <f t="shared" si="16"/>
        <v>2810079.307034028</v>
      </c>
      <c r="N102" s="165">
        <f t="shared" si="17"/>
        <v>5091462.477034029</v>
      </c>
      <c r="O102" s="28">
        <v>1134158.49</v>
      </c>
      <c r="P102" s="28">
        <v>8272</v>
      </c>
      <c r="Q102" s="28">
        <v>378858.82</v>
      </c>
      <c r="R102" s="28">
        <v>607824.5</v>
      </c>
      <c r="S102" s="28">
        <v>267724.73</v>
      </c>
      <c r="T102" s="10"/>
      <c r="U102" s="10"/>
      <c r="V102" s="10"/>
      <c r="W102" s="10"/>
      <c r="X102" s="10">
        <f t="shared" si="10"/>
        <v>2396838.54</v>
      </c>
      <c r="Y102" s="28">
        <v>3449778.8735836907</v>
      </c>
      <c r="Z102" s="28">
        <v>56495.285881361124</v>
      </c>
      <c r="AA102" s="28">
        <v>37.96472103004292</v>
      </c>
      <c r="AB102" s="28">
        <v>23451.870018393623</v>
      </c>
      <c r="AC102" s="28">
        <v>533634.8694681177</v>
      </c>
      <c r="AD102" s="10">
        <f t="shared" si="11"/>
        <v>4063398.863672593</v>
      </c>
      <c r="AE102" s="286">
        <f t="shared" si="12"/>
        <v>6460237.403672593</v>
      </c>
      <c r="AF102" s="38">
        <f t="shared" si="13"/>
        <v>-5.060761888587094</v>
      </c>
      <c r="AG102" s="38">
        <f t="shared" si="14"/>
        <v>-44.60086067682602</v>
      </c>
      <c r="AH102" s="38">
        <f t="shared" si="15"/>
        <v>-26.88372806070306</v>
      </c>
    </row>
    <row r="103" spans="1:34" ht="24">
      <c r="A103" s="217">
        <v>300600250</v>
      </c>
      <c r="B103" s="28">
        <v>2341200.76</v>
      </c>
      <c r="C103" s="28">
        <v>110446</v>
      </c>
      <c r="D103" s="28">
        <v>819788</v>
      </c>
      <c r="E103" s="28">
        <v>1923789.8099999998</v>
      </c>
      <c r="F103" s="28">
        <v>306110.06999999983</v>
      </c>
      <c r="G103" s="165"/>
      <c r="H103" s="165"/>
      <c r="I103" s="165"/>
      <c r="J103" s="165">
        <v>0</v>
      </c>
      <c r="K103" s="28">
        <f t="shared" si="9"/>
        <v>5501334.639999999</v>
      </c>
      <c r="L103" s="28">
        <v>7438445.22450184</v>
      </c>
      <c r="M103" s="28">
        <f t="shared" si="16"/>
        <v>7438445.22450184</v>
      </c>
      <c r="N103" s="165">
        <f t="shared" si="17"/>
        <v>12939779.864501838</v>
      </c>
      <c r="O103" s="28">
        <v>2779114.4000000004</v>
      </c>
      <c r="P103" s="28">
        <v>140244</v>
      </c>
      <c r="Q103" s="28">
        <v>954639</v>
      </c>
      <c r="R103" s="28">
        <v>3555849.4</v>
      </c>
      <c r="S103" s="28">
        <v>1335265.51</v>
      </c>
      <c r="T103" s="10"/>
      <c r="U103" s="10"/>
      <c r="V103" s="10"/>
      <c r="W103" s="10"/>
      <c r="X103" s="10">
        <f t="shared" si="10"/>
        <v>8765112.31</v>
      </c>
      <c r="Y103" s="28">
        <v>9131767.60654506</v>
      </c>
      <c r="Z103" s="28">
        <v>149546.34498007357</v>
      </c>
      <c r="AA103" s="28">
        <v>100.49484978540772</v>
      </c>
      <c r="AB103" s="28">
        <v>62078.47946045371</v>
      </c>
      <c r="AC103" s="28">
        <v>1412562.8897685471</v>
      </c>
      <c r="AD103" s="10">
        <f t="shared" si="11"/>
        <v>10756055.815603921</v>
      </c>
      <c r="AE103" s="286">
        <f t="shared" si="12"/>
        <v>19521168.12560392</v>
      </c>
      <c r="AF103" s="38">
        <f t="shared" si="13"/>
        <v>-59.32701578030168</v>
      </c>
      <c r="AG103" s="38">
        <f t="shared" si="14"/>
        <v>-44.60086067682599</v>
      </c>
      <c r="AH103" s="38">
        <f t="shared" si="15"/>
        <v>-50.86167098682291</v>
      </c>
    </row>
    <row r="104" spans="1:34" ht="24">
      <c r="A104" s="217">
        <v>300600253</v>
      </c>
      <c r="B104" s="28">
        <v>2649909.21</v>
      </c>
      <c r="C104" s="28">
        <v>41913</v>
      </c>
      <c r="D104" s="28">
        <v>915876.04</v>
      </c>
      <c r="E104" s="28">
        <v>1543370.35</v>
      </c>
      <c r="F104" s="28">
        <v>1304815.39</v>
      </c>
      <c r="G104" s="165"/>
      <c r="H104" s="28">
        <v>61653.4</v>
      </c>
      <c r="I104" s="28">
        <v>8536.970000000001</v>
      </c>
      <c r="J104" s="165">
        <v>0</v>
      </c>
      <c r="K104" s="28">
        <f t="shared" si="9"/>
        <v>6526074.359999999</v>
      </c>
      <c r="L104" s="28">
        <v>7107847.658968424</v>
      </c>
      <c r="M104" s="28">
        <f t="shared" si="16"/>
        <v>7107847.658968424</v>
      </c>
      <c r="N104" s="165">
        <f t="shared" si="17"/>
        <v>13633922.018968424</v>
      </c>
      <c r="O104" s="28">
        <v>2910670.86</v>
      </c>
      <c r="P104" s="28">
        <v>72117</v>
      </c>
      <c r="Q104" s="28">
        <v>910965</v>
      </c>
      <c r="R104" s="28">
        <v>1758280.0699999998</v>
      </c>
      <c r="S104" s="28">
        <v>1228316.97</v>
      </c>
      <c r="T104" s="10"/>
      <c r="U104" s="10"/>
      <c r="V104" s="28">
        <v>8</v>
      </c>
      <c r="W104" s="10"/>
      <c r="X104" s="10">
        <f t="shared" si="10"/>
        <v>6880357.899999999</v>
      </c>
      <c r="Y104" s="28">
        <v>8725911.268476397</v>
      </c>
      <c r="Z104" s="28">
        <v>142899.84075873694</v>
      </c>
      <c r="AA104" s="28">
        <v>96.02841201716737</v>
      </c>
      <c r="AB104" s="28">
        <v>59319.43592887799</v>
      </c>
      <c r="AC104" s="28">
        <v>1349782.3168899447</v>
      </c>
      <c r="AD104" s="10">
        <f t="shared" si="11"/>
        <v>10278008.890465975</v>
      </c>
      <c r="AE104" s="286">
        <f t="shared" si="12"/>
        <v>17158366.790465973</v>
      </c>
      <c r="AF104" s="38">
        <f t="shared" si="13"/>
        <v>-5.4287389394686585</v>
      </c>
      <c r="AG104" s="38">
        <f t="shared" si="14"/>
        <v>-44.60086067682607</v>
      </c>
      <c r="AH104" s="38">
        <f t="shared" si="15"/>
        <v>-25.850556916741244</v>
      </c>
    </row>
    <row r="105" spans="1:34" ht="24">
      <c r="A105" s="217">
        <v>300600256</v>
      </c>
      <c r="B105" s="28">
        <v>2519639</v>
      </c>
      <c r="C105" s="28">
        <v>83157</v>
      </c>
      <c r="D105" s="28">
        <v>671166</v>
      </c>
      <c r="E105" s="28">
        <v>800608.9400000002</v>
      </c>
      <c r="F105" s="28">
        <v>1633926.6</v>
      </c>
      <c r="G105" s="165"/>
      <c r="H105" s="165"/>
      <c r="I105" s="165"/>
      <c r="J105" s="165">
        <v>0</v>
      </c>
      <c r="K105" s="28">
        <f t="shared" si="9"/>
        <v>5708497.540000001</v>
      </c>
      <c r="L105" s="28">
        <v>6611951.310668302</v>
      </c>
      <c r="M105" s="28">
        <f t="shared" si="16"/>
        <v>6611951.310668302</v>
      </c>
      <c r="N105" s="165">
        <f t="shared" si="17"/>
        <v>12320448.850668304</v>
      </c>
      <c r="O105" s="28">
        <v>2569425.35</v>
      </c>
      <c r="P105" s="28">
        <v>112246</v>
      </c>
      <c r="Q105" s="28">
        <v>854444</v>
      </c>
      <c r="R105" s="28">
        <v>1194577.74</v>
      </c>
      <c r="S105" s="28">
        <v>1628626.02</v>
      </c>
      <c r="T105" s="10"/>
      <c r="U105" s="28">
        <v>29035</v>
      </c>
      <c r="V105" s="28">
        <v>11393.38</v>
      </c>
      <c r="W105" s="10"/>
      <c r="X105" s="10">
        <f t="shared" si="10"/>
        <v>6399747.489999999</v>
      </c>
      <c r="Y105" s="28">
        <v>8117126.761373391</v>
      </c>
      <c r="Z105" s="28">
        <v>132930.08442673206</v>
      </c>
      <c r="AA105" s="28">
        <v>89.32875536480687</v>
      </c>
      <c r="AB105" s="28">
        <v>55180.87063151441</v>
      </c>
      <c r="AC105" s="28">
        <v>1255611.4575720415</v>
      </c>
      <c r="AD105" s="10">
        <f t="shared" si="11"/>
        <v>9560938.502759043</v>
      </c>
      <c r="AE105" s="286">
        <f t="shared" si="12"/>
        <v>15960685.992759041</v>
      </c>
      <c r="AF105" s="38">
        <f t="shared" si="13"/>
        <v>-12.109139842074772</v>
      </c>
      <c r="AG105" s="38">
        <f t="shared" si="14"/>
        <v>-44.600860676826024</v>
      </c>
      <c r="AH105" s="38">
        <f t="shared" si="15"/>
        <v>-29.546302948965035</v>
      </c>
    </row>
    <row r="106" spans="1:34" ht="24">
      <c r="A106" s="217">
        <v>300600259</v>
      </c>
      <c r="B106" s="28">
        <v>1616512</v>
      </c>
      <c r="C106" s="28">
        <v>58481</v>
      </c>
      <c r="D106" s="28">
        <v>452304</v>
      </c>
      <c r="E106" s="28">
        <v>1720215.3</v>
      </c>
      <c r="F106" s="28">
        <v>759780.37</v>
      </c>
      <c r="G106" s="165"/>
      <c r="H106" s="165"/>
      <c r="I106" s="28">
        <v>1642.82</v>
      </c>
      <c r="J106" s="165">
        <v>-5.820766091346741E-11</v>
      </c>
      <c r="K106" s="28">
        <f t="shared" si="9"/>
        <v>4608935.49</v>
      </c>
      <c r="L106" s="28">
        <v>4628365.917467811</v>
      </c>
      <c r="M106" s="28">
        <f t="shared" si="16"/>
        <v>4628365.917467811</v>
      </c>
      <c r="N106" s="165">
        <f t="shared" si="17"/>
        <v>9237301.407467812</v>
      </c>
      <c r="O106" s="28">
        <v>1864775</v>
      </c>
      <c r="P106" s="28">
        <v>86381.32</v>
      </c>
      <c r="Q106" s="28">
        <v>477641.5</v>
      </c>
      <c r="R106" s="28">
        <v>1696061.13</v>
      </c>
      <c r="S106" s="28">
        <v>661254.3599999999</v>
      </c>
      <c r="T106" s="10"/>
      <c r="U106" s="10"/>
      <c r="V106" s="28">
        <v>1</v>
      </c>
      <c r="W106" s="10"/>
      <c r="X106" s="10">
        <f t="shared" si="10"/>
        <v>4786114.3100000005</v>
      </c>
      <c r="Y106" s="28">
        <v>5681988.732961373</v>
      </c>
      <c r="Z106" s="28">
        <v>93051.05909871243</v>
      </c>
      <c r="AA106" s="28">
        <v>62.5301287553648</v>
      </c>
      <c r="AB106" s="28">
        <v>38626.609442060086</v>
      </c>
      <c r="AC106" s="28">
        <v>878928.0203004293</v>
      </c>
      <c r="AD106" s="10">
        <f t="shared" si="11"/>
        <v>6692656.95193133</v>
      </c>
      <c r="AE106" s="286">
        <f t="shared" si="12"/>
        <v>11478771.26193133</v>
      </c>
      <c r="AF106" s="38">
        <f t="shared" si="13"/>
        <v>-3.8442460386877815</v>
      </c>
      <c r="AG106" s="38">
        <f t="shared" si="14"/>
        <v>-44.60086067682603</v>
      </c>
      <c r="AH106" s="38">
        <f t="shared" si="15"/>
        <v>-24.26541860647117</v>
      </c>
    </row>
    <row r="107" spans="1:34" ht="24">
      <c r="A107" s="217">
        <v>300600261</v>
      </c>
      <c r="B107" s="28">
        <v>134685.6</v>
      </c>
      <c r="C107" s="28">
        <v>10248</v>
      </c>
      <c r="D107" s="28">
        <v>116340</v>
      </c>
      <c r="E107" s="28">
        <v>203561.82</v>
      </c>
      <c r="F107" s="28">
        <v>513266.19</v>
      </c>
      <c r="G107" s="165"/>
      <c r="H107" s="165"/>
      <c r="I107" s="165"/>
      <c r="J107" s="165">
        <v>0</v>
      </c>
      <c r="K107" s="28">
        <f t="shared" si="9"/>
        <v>978101.6100000001</v>
      </c>
      <c r="L107" s="28">
        <v>991792.6966002452</v>
      </c>
      <c r="M107" s="28">
        <f t="shared" si="16"/>
        <v>991792.6966002452</v>
      </c>
      <c r="N107" s="165">
        <f t="shared" si="17"/>
        <v>1969894.3066002452</v>
      </c>
      <c r="O107" s="28">
        <v>148718</v>
      </c>
      <c r="P107" s="28">
        <v>13010</v>
      </c>
      <c r="Q107" s="28">
        <v>109408</v>
      </c>
      <c r="R107" s="28">
        <v>722060.8399999999</v>
      </c>
      <c r="S107" s="28">
        <v>553385.23</v>
      </c>
      <c r="T107" s="10"/>
      <c r="U107" s="10"/>
      <c r="V107" s="10"/>
      <c r="W107" s="10"/>
      <c r="X107" s="10">
        <f t="shared" si="10"/>
        <v>1546582.0699999998</v>
      </c>
      <c r="Y107" s="28">
        <v>1217569.0142060088</v>
      </c>
      <c r="Z107" s="28">
        <v>19939.51266400981</v>
      </c>
      <c r="AA107" s="28">
        <v>13.399313304721028</v>
      </c>
      <c r="AB107" s="28">
        <v>8277.130594727161</v>
      </c>
      <c r="AC107" s="28">
        <v>188341.71863580626</v>
      </c>
      <c r="AD107" s="10">
        <f t="shared" si="11"/>
        <v>1434140.7754138568</v>
      </c>
      <c r="AE107" s="286">
        <f t="shared" si="12"/>
        <v>2980722.8454138567</v>
      </c>
      <c r="AF107" s="38">
        <f t="shared" si="13"/>
        <v>-58.12079789951472</v>
      </c>
      <c r="AG107" s="38">
        <f t="shared" si="14"/>
        <v>-44.600860676826066</v>
      </c>
      <c r="AH107" s="38">
        <f t="shared" si="15"/>
        <v>-51.31384640418381</v>
      </c>
    </row>
    <row r="108" spans="1:34" ht="24">
      <c r="A108" s="217">
        <v>300600262</v>
      </c>
      <c r="B108" s="28">
        <v>4672429.02</v>
      </c>
      <c r="C108" s="28">
        <v>1550412</v>
      </c>
      <c r="D108" s="28">
        <v>1321843</v>
      </c>
      <c r="E108" s="28">
        <v>2340930.77</v>
      </c>
      <c r="F108" s="28">
        <v>8532943.279999997</v>
      </c>
      <c r="G108" s="165"/>
      <c r="H108" s="165"/>
      <c r="I108" s="165"/>
      <c r="J108" s="165">
        <v>3.637978807091713E-10</v>
      </c>
      <c r="K108" s="28">
        <f t="shared" si="9"/>
        <v>18418558.069999997</v>
      </c>
      <c r="L108" s="28">
        <v>10579122.097069282</v>
      </c>
      <c r="M108" s="28">
        <f t="shared" si="16"/>
        <v>10579122.097069282</v>
      </c>
      <c r="N108" s="165">
        <f t="shared" si="17"/>
        <v>28997680.16706928</v>
      </c>
      <c r="O108" s="28">
        <v>5130398.25</v>
      </c>
      <c r="P108" s="28">
        <v>1387690</v>
      </c>
      <c r="Q108" s="28">
        <v>1828903.4</v>
      </c>
      <c r="R108" s="28">
        <v>2900007.6699999995</v>
      </c>
      <c r="S108" s="28">
        <v>1387592.68</v>
      </c>
      <c r="T108" s="10"/>
      <c r="U108" s="10"/>
      <c r="V108" s="28">
        <v>20</v>
      </c>
      <c r="W108" s="10"/>
      <c r="X108" s="10">
        <f t="shared" si="10"/>
        <v>12634612</v>
      </c>
      <c r="Y108" s="28">
        <v>12987402.818197425</v>
      </c>
      <c r="Z108" s="28">
        <v>212688.13508277133</v>
      </c>
      <c r="AA108" s="28">
        <v>142.926008583691</v>
      </c>
      <c r="AB108" s="28">
        <v>88289.39301042305</v>
      </c>
      <c r="AC108" s="28">
        <v>2008978.3321152667</v>
      </c>
      <c r="AD108" s="10">
        <f t="shared" si="11"/>
        <v>15297501.60441447</v>
      </c>
      <c r="AE108" s="286">
        <f t="shared" si="12"/>
        <v>27932113.60441447</v>
      </c>
      <c r="AF108" s="38">
        <f t="shared" si="13"/>
        <v>31.402816919858903</v>
      </c>
      <c r="AG108" s="38">
        <f t="shared" si="14"/>
        <v>-44.600860676826045</v>
      </c>
      <c r="AH108" s="38">
        <f t="shared" si="15"/>
        <v>3.674661409173347</v>
      </c>
    </row>
    <row r="109" spans="1:34" ht="24">
      <c r="A109" s="217">
        <v>300600263</v>
      </c>
      <c r="B109" s="28">
        <v>5431350.380000001</v>
      </c>
      <c r="C109" s="28">
        <v>190000</v>
      </c>
      <c r="D109" s="28">
        <v>1839611.5899999999</v>
      </c>
      <c r="E109" s="28">
        <v>3016709.73</v>
      </c>
      <c r="F109" s="28">
        <v>2273910.0200000005</v>
      </c>
      <c r="G109" s="165"/>
      <c r="H109" s="165"/>
      <c r="I109" s="28">
        <v>0</v>
      </c>
      <c r="J109" s="165">
        <v>-2.1827872842550278E-11</v>
      </c>
      <c r="K109" s="28">
        <f t="shared" si="9"/>
        <v>12751581.720000003</v>
      </c>
      <c r="L109" s="28">
        <v>13719798.969636727</v>
      </c>
      <c r="M109" s="28">
        <f t="shared" si="16"/>
        <v>13719798.969636727</v>
      </c>
      <c r="N109" s="165">
        <f t="shared" si="17"/>
        <v>26471380.68963673</v>
      </c>
      <c r="O109" s="28">
        <v>6674851.41</v>
      </c>
      <c r="P109" s="28">
        <v>254426</v>
      </c>
      <c r="Q109" s="28">
        <v>2026836.6</v>
      </c>
      <c r="R109" s="28">
        <v>2751882.58</v>
      </c>
      <c r="S109" s="28">
        <v>2561925.66</v>
      </c>
      <c r="T109" s="10"/>
      <c r="U109" s="28">
        <v>63521.7</v>
      </c>
      <c r="V109" s="28">
        <v>517.34</v>
      </c>
      <c r="W109" s="10"/>
      <c r="X109" s="10">
        <f t="shared" si="10"/>
        <v>14333961.29</v>
      </c>
      <c r="Y109" s="28">
        <v>16843038.02984979</v>
      </c>
      <c r="Z109" s="28">
        <v>275829.92518546904</v>
      </c>
      <c r="AA109" s="28">
        <v>185.35716738197425</v>
      </c>
      <c r="AB109" s="28">
        <v>114500.3065603924</v>
      </c>
      <c r="AC109" s="28">
        <v>2605393.7744619865</v>
      </c>
      <c r="AD109" s="10">
        <f t="shared" si="11"/>
        <v>19838947.39322502</v>
      </c>
      <c r="AE109" s="286">
        <f t="shared" si="12"/>
        <v>34172908.68322502</v>
      </c>
      <c r="AF109" s="38">
        <f t="shared" si="13"/>
        <v>-12.409280705295878</v>
      </c>
      <c r="AG109" s="38">
        <f t="shared" si="14"/>
        <v>-44.600860676826066</v>
      </c>
      <c r="AH109" s="38">
        <f t="shared" si="15"/>
        <v>-29.093790323537448</v>
      </c>
    </row>
    <row r="110" spans="1:34" ht="24">
      <c r="A110" s="217">
        <v>300600267</v>
      </c>
      <c r="B110" s="28">
        <v>3814803.6</v>
      </c>
      <c r="C110" s="28">
        <v>25000</v>
      </c>
      <c r="D110" s="28">
        <v>217936</v>
      </c>
      <c r="E110" s="28">
        <v>1332154.54</v>
      </c>
      <c r="F110" s="28">
        <v>1401561.2299999997</v>
      </c>
      <c r="G110" s="28">
        <v>0</v>
      </c>
      <c r="H110" s="28">
        <v>0</v>
      </c>
      <c r="I110" s="28">
        <v>0</v>
      </c>
      <c r="J110" s="165">
        <v>-7.275957614183426E-11</v>
      </c>
      <c r="K110" s="28">
        <f t="shared" si="9"/>
        <v>6791455.37</v>
      </c>
      <c r="L110" s="28">
        <v>7438445.22450184</v>
      </c>
      <c r="M110" s="28">
        <f t="shared" si="16"/>
        <v>7438445.22450184</v>
      </c>
      <c r="N110" s="165">
        <f t="shared" si="17"/>
        <v>14229900.59450184</v>
      </c>
      <c r="O110" s="28">
        <v>3895467</v>
      </c>
      <c r="P110" s="28">
        <v>60000</v>
      </c>
      <c r="Q110" s="28">
        <v>790612.05</v>
      </c>
      <c r="R110" s="28">
        <v>1104459.01</v>
      </c>
      <c r="S110" s="28">
        <v>1412642.6300000004</v>
      </c>
      <c r="T110" s="10"/>
      <c r="U110" s="28">
        <v>69336</v>
      </c>
      <c r="V110" s="10"/>
      <c r="W110" s="10"/>
      <c r="X110" s="10">
        <f t="shared" si="10"/>
        <v>7332516.6899999995</v>
      </c>
      <c r="Y110" s="28">
        <v>9131767.60654506</v>
      </c>
      <c r="Z110" s="28">
        <v>149546.34498007357</v>
      </c>
      <c r="AA110" s="28">
        <v>100.49484978540772</v>
      </c>
      <c r="AB110" s="28">
        <v>62078.47946045371</v>
      </c>
      <c r="AC110" s="28">
        <v>1412562.8897685471</v>
      </c>
      <c r="AD110" s="10">
        <f t="shared" si="11"/>
        <v>10756055.815603921</v>
      </c>
      <c r="AE110" s="286">
        <f t="shared" si="12"/>
        <v>18088572.50560392</v>
      </c>
      <c r="AF110" s="38">
        <f t="shared" si="13"/>
        <v>-7.966794899220539</v>
      </c>
      <c r="AG110" s="38">
        <f t="shared" si="14"/>
        <v>-44.60086067682599</v>
      </c>
      <c r="AH110" s="38">
        <f t="shared" si="15"/>
        <v>-27.11664698903798</v>
      </c>
    </row>
    <row r="111" spans="1:34" ht="24">
      <c r="A111" s="217">
        <v>300600270</v>
      </c>
      <c r="B111" s="28">
        <v>2269377</v>
      </c>
      <c r="C111" s="28">
        <v>116807</v>
      </c>
      <c r="D111" s="28">
        <v>46530</v>
      </c>
      <c r="E111" s="28">
        <v>616806.64</v>
      </c>
      <c r="F111" s="28">
        <v>570942.6000000002</v>
      </c>
      <c r="G111" s="165"/>
      <c r="H111" s="28">
        <v>132060</v>
      </c>
      <c r="I111" s="165"/>
      <c r="J111" s="165">
        <v>0</v>
      </c>
      <c r="K111" s="28">
        <f t="shared" si="9"/>
        <v>3752523.24</v>
      </c>
      <c r="L111" s="28">
        <v>5124262.265767934</v>
      </c>
      <c r="M111" s="28">
        <f t="shared" si="16"/>
        <v>5124262.265767934</v>
      </c>
      <c r="N111" s="165">
        <f t="shared" si="17"/>
        <v>8876785.505767934</v>
      </c>
      <c r="O111" s="28">
        <v>2494584</v>
      </c>
      <c r="P111" s="28">
        <v>117913</v>
      </c>
      <c r="Q111" s="28">
        <v>102388</v>
      </c>
      <c r="R111" s="28">
        <v>618670.37</v>
      </c>
      <c r="S111" s="28">
        <v>537698.1900000001</v>
      </c>
      <c r="T111" s="10"/>
      <c r="U111" s="28">
        <v>140106.7</v>
      </c>
      <c r="V111" s="10"/>
      <c r="W111" s="10"/>
      <c r="X111" s="10">
        <f t="shared" si="10"/>
        <v>4011360.2600000002</v>
      </c>
      <c r="Y111" s="28">
        <v>6290773.240064378</v>
      </c>
      <c r="Z111" s="28">
        <v>103020.81543071735</v>
      </c>
      <c r="AA111" s="28">
        <v>69.22978540772532</v>
      </c>
      <c r="AB111" s="28">
        <v>42765.174739423666</v>
      </c>
      <c r="AC111" s="28">
        <v>973098.8796183324</v>
      </c>
      <c r="AD111" s="10">
        <f t="shared" si="11"/>
        <v>7409727.339638259</v>
      </c>
      <c r="AE111" s="286">
        <f t="shared" si="12"/>
        <v>11421087.599638259</v>
      </c>
      <c r="AF111" s="38">
        <f t="shared" si="13"/>
        <v>-6.897679333226461</v>
      </c>
      <c r="AG111" s="38">
        <f t="shared" si="14"/>
        <v>-44.60086067682604</v>
      </c>
      <c r="AH111" s="38">
        <f t="shared" si="15"/>
        <v>-28.662426192647047</v>
      </c>
    </row>
    <row r="112" spans="1:34" ht="24">
      <c r="A112" s="217">
        <v>300600271</v>
      </c>
      <c r="B112" s="28">
        <v>4228133.5600000005</v>
      </c>
      <c r="C112" s="165"/>
      <c r="D112" s="28">
        <v>1058614</v>
      </c>
      <c r="E112" s="28">
        <v>1129490.03</v>
      </c>
      <c r="F112" s="28">
        <v>1062664.39</v>
      </c>
      <c r="G112" s="165"/>
      <c r="H112" s="28">
        <v>163484.44</v>
      </c>
      <c r="I112" s="165"/>
      <c r="J112" s="165">
        <v>-8.36735125631094E-11</v>
      </c>
      <c r="K112" s="28">
        <f t="shared" si="9"/>
        <v>7642386.420000001</v>
      </c>
      <c r="L112" s="28">
        <v>7438445.22450184</v>
      </c>
      <c r="M112" s="28">
        <f t="shared" si="16"/>
        <v>7438445.22450184</v>
      </c>
      <c r="N112" s="165">
        <f t="shared" si="17"/>
        <v>15080831.64450184</v>
      </c>
      <c r="O112" s="28">
        <v>4980171.49</v>
      </c>
      <c r="P112" s="28">
        <v>210420.78</v>
      </c>
      <c r="Q112" s="28">
        <v>820726</v>
      </c>
      <c r="R112" s="28">
        <v>1636381.9400000002</v>
      </c>
      <c r="S112" s="28">
        <v>1041931.5500000003</v>
      </c>
      <c r="T112" s="10"/>
      <c r="U112" s="28">
        <v>26500.5</v>
      </c>
      <c r="V112" s="10"/>
      <c r="W112" s="10"/>
      <c r="X112" s="10">
        <f t="shared" si="10"/>
        <v>8716132.260000002</v>
      </c>
      <c r="Y112" s="28">
        <v>9131767.60654506</v>
      </c>
      <c r="Z112" s="28">
        <v>149546.34498007357</v>
      </c>
      <c r="AA112" s="28">
        <v>100.49484978540772</v>
      </c>
      <c r="AB112" s="28">
        <v>62078.47946045371</v>
      </c>
      <c r="AC112" s="28">
        <v>1412562.8897685471</v>
      </c>
      <c r="AD112" s="10">
        <f t="shared" si="11"/>
        <v>10756055.815603921</v>
      </c>
      <c r="AE112" s="286">
        <f t="shared" si="12"/>
        <v>19472188.075603925</v>
      </c>
      <c r="AF112" s="38">
        <f t="shared" si="13"/>
        <v>-14.049876321223765</v>
      </c>
      <c r="AG112" s="38">
        <f t="shared" si="14"/>
        <v>-44.60086067682599</v>
      </c>
      <c r="AH112" s="38">
        <f t="shared" si="15"/>
        <v>-29.118794869002343</v>
      </c>
    </row>
    <row r="113" spans="1:34" ht="24">
      <c r="A113" s="217">
        <v>300600274</v>
      </c>
      <c r="B113" s="28">
        <v>2582558.7</v>
      </c>
      <c r="C113" s="28">
        <v>109420</v>
      </c>
      <c r="D113" s="28">
        <v>807616.06</v>
      </c>
      <c r="E113" s="28">
        <v>1407161.33</v>
      </c>
      <c r="F113" s="28">
        <v>1132646.9400000002</v>
      </c>
      <c r="G113" s="165"/>
      <c r="H113" s="165"/>
      <c r="I113" s="28">
        <v>1303.87</v>
      </c>
      <c r="J113" s="165">
        <v>0</v>
      </c>
      <c r="K113" s="28">
        <f t="shared" si="9"/>
        <v>6040706.9</v>
      </c>
      <c r="L113" s="28">
        <v>7273146.441735132</v>
      </c>
      <c r="M113" s="28">
        <f t="shared" si="16"/>
        <v>7273146.441735132</v>
      </c>
      <c r="N113" s="165">
        <f t="shared" si="17"/>
        <v>13313853.341735132</v>
      </c>
      <c r="O113" s="28">
        <v>2802232.09</v>
      </c>
      <c r="P113" s="28">
        <v>138311</v>
      </c>
      <c r="Q113" s="28">
        <v>915060.59</v>
      </c>
      <c r="R113" s="28">
        <v>1682615.4</v>
      </c>
      <c r="S113" s="28">
        <v>1282460.68</v>
      </c>
      <c r="T113" s="10"/>
      <c r="U113" s="10"/>
      <c r="V113" s="28">
        <v>4</v>
      </c>
      <c r="W113" s="10"/>
      <c r="X113" s="10">
        <f t="shared" si="10"/>
        <v>6820683.76</v>
      </c>
      <c r="Y113" s="28">
        <v>8928839.437510729</v>
      </c>
      <c r="Z113" s="28">
        <v>146223.09286940526</v>
      </c>
      <c r="AA113" s="28">
        <v>98.26163090128755</v>
      </c>
      <c r="AB113" s="28">
        <v>60698.95769466585</v>
      </c>
      <c r="AC113" s="28">
        <v>1381172.603329246</v>
      </c>
      <c r="AD113" s="10">
        <f t="shared" si="11"/>
        <v>10517032.353034947</v>
      </c>
      <c r="AE113" s="286">
        <f t="shared" si="12"/>
        <v>17337716.11303495</v>
      </c>
      <c r="AF113" s="38">
        <f t="shared" si="13"/>
        <v>-12.912012996359737</v>
      </c>
      <c r="AG113" s="38">
        <f t="shared" si="14"/>
        <v>-44.60086067682602</v>
      </c>
      <c r="AH113" s="38">
        <f t="shared" si="15"/>
        <v>-30.22312675389141</v>
      </c>
    </row>
    <row r="114" spans="1:34" ht="24">
      <c r="A114" s="217">
        <v>300600277</v>
      </c>
      <c r="B114" s="28">
        <v>2803791.42</v>
      </c>
      <c r="C114" s="28">
        <v>114526</v>
      </c>
      <c r="D114" s="28">
        <v>717455</v>
      </c>
      <c r="E114" s="28">
        <v>613721.7</v>
      </c>
      <c r="F114" s="28">
        <v>753676.18</v>
      </c>
      <c r="G114" s="165"/>
      <c r="H114" s="28">
        <v>62550</v>
      </c>
      <c r="I114" s="28">
        <v>2</v>
      </c>
      <c r="J114" s="165">
        <v>-8.765255188336596E-11</v>
      </c>
      <c r="K114" s="28">
        <f t="shared" si="9"/>
        <v>5065722.3</v>
      </c>
      <c r="L114" s="28">
        <v>5289561.048534641</v>
      </c>
      <c r="M114" s="28">
        <f t="shared" si="16"/>
        <v>5289561.048534641</v>
      </c>
      <c r="N114" s="165">
        <f t="shared" si="17"/>
        <v>10355283.34853464</v>
      </c>
      <c r="O114" s="28">
        <v>3268779.3899999997</v>
      </c>
      <c r="P114" s="28">
        <v>151893</v>
      </c>
      <c r="Q114" s="28">
        <v>670404</v>
      </c>
      <c r="R114" s="28">
        <v>2705950.6999999997</v>
      </c>
      <c r="S114" s="28">
        <v>1540228.3800000004</v>
      </c>
      <c r="T114" s="10"/>
      <c r="U114" s="10"/>
      <c r="V114" s="28">
        <v>59661.99</v>
      </c>
      <c r="W114" s="10"/>
      <c r="X114" s="10">
        <f t="shared" si="10"/>
        <v>8396917.46</v>
      </c>
      <c r="Y114" s="28">
        <v>6493701.409098713</v>
      </c>
      <c r="Z114" s="28">
        <v>106344.06754138567</v>
      </c>
      <c r="AA114" s="28">
        <v>71.4630042918455</v>
      </c>
      <c r="AB114" s="28">
        <v>44144.69650521153</v>
      </c>
      <c r="AC114" s="28">
        <v>1004489.1660576334</v>
      </c>
      <c r="AD114" s="10">
        <f t="shared" si="11"/>
        <v>7648750.802207235</v>
      </c>
      <c r="AE114" s="286">
        <f t="shared" si="12"/>
        <v>16045668.262207236</v>
      </c>
      <c r="AF114" s="38">
        <f t="shared" si="13"/>
        <v>-65.75952969234025</v>
      </c>
      <c r="AG114" s="38">
        <f t="shared" si="14"/>
        <v>-44.600860676826045</v>
      </c>
      <c r="AH114" s="38">
        <f t="shared" si="15"/>
        <v>-54.9515133690459</v>
      </c>
    </row>
    <row r="115" spans="1:34" ht="24">
      <c r="A115" s="217">
        <v>300600279</v>
      </c>
      <c r="B115" s="28">
        <v>673958</v>
      </c>
      <c r="C115" s="28">
        <v>15430</v>
      </c>
      <c r="D115" s="28">
        <v>150220</v>
      </c>
      <c r="E115" s="28">
        <v>259785.57</v>
      </c>
      <c r="F115" s="28">
        <v>167448.73000000004</v>
      </c>
      <c r="G115" s="165"/>
      <c r="H115" s="28">
        <v>24557.7</v>
      </c>
      <c r="I115" s="165"/>
      <c r="J115" s="165">
        <v>0</v>
      </c>
      <c r="K115" s="28">
        <f t="shared" si="9"/>
        <v>1291400</v>
      </c>
      <c r="L115" s="28">
        <v>1157091.4793669528</v>
      </c>
      <c r="M115" s="28">
        <f t="shared" si="16"/>
        <v>1157091.4793669528</v>
      </c>
      <c r="N115" s="165">
        <f t="shared" si="17"/>
        <v>2448491.4793669526</v>
      </c>
      <c r="O115" s="28">
        <v>648323</v>
      </c>
      <c r="P115" s="28">
        <v>120180</v>
      </c>
      <c r="Q115" s="28">
        <v>138160</v>
      </c>
      <c r="R115" s="28">
        <v>184677.46</v>
      </c>
      <c r="S115" s="28">
        <v>212574.63</v>
      </c>
      <c r="T115" s="10"/>
      <c r="U115" s="10"/>
      <c r="V115" s="10"/>
      <c r="W115" s="10"/>
      <c r="X115" s="10">
        <f t="shared" si="10"/>
        <v>1303915.0899999999</v>
      </c>
      <c r="Y115" s="28">
        <v>1420497.1832403434</v>
      </c>
      <c r="Z115" s="28">
        <v>23262.764774678108</v>
      </c>
      <c r="AA115" s="28">
        <v>15.6325321888412</v>
      </c>
      <c r="AB115" s="28">
        <v>9656.652360515021</v>
      </c>
      <c r="AC115" s="28">
        <v>219732.00507510733</v>
      </c>
      <c r="AD115" s="10">
        <f t="shared" si="11"/>
        <v>1673164.2379828326</v>
      </c>
      <c r="AE115" s="286">
        <f t="shared" si="12"/>
        <v>2977079.3279828327</v>
      </c>
      <c r="AF115" s="38">
        <f t="shared" si="13"/>
        <v>-0.96911026792627</v>
      </c>
      <c r="AG115" s="38">
        <f t="shared" si="14"/>
        <v>-44.60086067682603</v>
      </c>
      <c r="AH115" s="38">
        <f t="shared" si="15"/>
        <v>-21.58830663983133</v>
      </c>
    </row>
    <row r="116" spans="1:34" ht="24">
      <c r="A116" s="217">
        <v>300600280</v>
      </c>
      <c r="B116" s="28">
        <v>3959754.2399999998</v>
      </c>
      <c r="C116" s="28">
        <v>338594</v>
      </c>
      <c r="D116" s="28">
        <v>887066</v>
      </c>
      <c r="E116" s="28">
        <v>1944762.6600000004</v>
      </c>
      <c r="F116" s="28">
        <v>1577224.2899999996</v>
      </c>
      <c r="G116" s="165"/>
      <c r="H116" s="165"/>
      <c r="I116" s="165"/>
      <c r="J116" s="165">
        <v>-1.4006218407303095E-10</v>
      </c>
      <c r="K116" s="28">
        <f t="shared" si="9"/>
        <v>8707401.19</v>
      </c>
      <c r="L116" s="28">
        <v>7934341.572801962</v>
      </c>
      <c r="M116" s="28">
        <f t="shared" si="16"/>
        <v>7934341.572801962</v>
      </c>
      <c r="N116" s="165">
        <f t="shared" si="17"/>
        <v>16641742.76280196</v>
      </c>
      <c r="O116" s="28">
        <v>4527350.27</v>
      </c>
      <c r="P116" s="28">
        <v>116998</v>
      </c>
      <c r="Q116" s="28">
        <v>949472</v>
      </c>
      <c r="R116" s="28">
        <v>2183318.72</v>
      </c>
      <c r="S116" s="28">
        <v>1606219.1800000002</v>
      </c>
      <c r="T116" s="10"/>
      <c r="U116" s="10"/>
      <c r="V116" s="10"/>
      <c r="W116" s="10"/>
      <c r="X116" s="10">
        <f t="shared" si="10"/>
        <v>9383358.17</v>
      </c>
      <c r="Y116" s="28">
        <v>9740552.11364807</v>
      </c>
      <c r="Z116" s="28">
        <v>159516.10131207848</v>
      </c>
      <c r="AA116" s="28">
        <v>107.19450643776823</v>
      </c>
      <c r="AB116" s="28">
        <v>66217.04475781729</v>
      </c>
      <c r="AC116" s="28">
        <v>1506733.74908645</v>
      </c>
      <c r="AD116" s="10">
        <f t="shared" si="11"/>
        <v>11473126.203310855</v>
      </c>
      <c r="AE116" s="286">
        <f t="shared" si="12"/>
        <v>20856484.373310857</v>
      </c>
      <c r="AF116" s="38">
        <f t="shared" si="13"/>
        <v>-7.763016372511951</v>
      </c>
      <c r="AG116" s="38">
        <f t="shared" si="14"/>
        <v>-44.600860676826066</v>
      </c>
      <c r="AH116" s="38">
        <f t="shared" si="15"/>
        <v>-25.326323514204244</v>
      </c>
    </row>
    <row r="117" spans="1:34" ht="24">
      <c r="A117" s="217">
        <v>300600292</v>
      </c>
      <c r="B117" s="28">
        <v>4930838.54</v>
      </c>
      <c r="C117" s="28">
        <v>957400</v>
      </c>
      <c r="D117" s="28">
        <v>723950</v>
      </c>
      <c r="E117" s="28">
        <v>581170.8099999999</v>
      </c>
      <c r="F117" s="28">
        <v>1015236.5899999999</v>
      </c>
      <c r="G117" s="165"/>
      <c r="H117" s="165"/>
      <c r="I117" s="28">
        <v>13291.8</v>
      </c>
      <c r="J117" s="165">
        <v>2.1827872842550278E-11</v>
      </c>
      <c r="K117" s="28">
        <f t="shared" si="9"/>
        <v>8221887.739999999</v>
      </c>
      <c r="L117" s="28">
        <v>10248524.531535868</v>
      </c>
      <c r="M117" s="28">
        <f t="shared" si="16"/>
        <v>10248524.531535868</v>
      </c>
      <c r="N117" s="165">
        <f t="shared" si="17"/>
        <v>18470412.271535866</v>
      </c>
      <c r="O117" s="28">
        <v>5564930.409999999</v>
      </c>
      <c r="P117" s="28">
        <v>1101603.8</v>
      </c>
      <c r="Q117" s="28">
        <v>630850</v>
      </c>
      <c r="R117" s="28">
        <v>5776836.329999999</v>
      </c>
      <c r="S117" s="28">
        <v>975807.7799999999</v>
      </c>
      <c r="T117" s="10"/>
      <c r="U117" s="10"/>
      <c r="V117" s="28">
        <v>5241.88</v>
      </c>
      <c r="W117" s="10"/>
      <c r="X117" s="10">
        <f t="shared" si="10"/>
        <v>14055270.2</v>
      </c>
      <c r="Y117" s="28">
        <v>12581546.480128756</v>
      </c>
      <c r="Z117" s="28">
        <v>206041.6308614347</v>
      </c>
      <c r="AA117" s="28">
        <v>138.45957081545063</v>
      </c>
      <c r="AB117" s="28">
        <v>85530.34947884733</v>
      </c>
      <c r="AC117" s="28">
        <v>1946197.7592366647</v>
      </c>
      <c r="AD117" s="10">
        <f t="shared" si="11"/>
        <v>14819454.679276519</v>
      </c>
      <c r="AE117" s="286">
        <f t="shared" si="12"/>
        <v>28874724.879276518</v>
      </c>
      <c r="AF117" s="38">
        <f t="shared" si="13"/>
        <v>-70.94942967440711</v>
      </c>
      <c r="AG117" s="38">
        <f t="shared" si="14"/>
        <v>-44.60086067682604</v>
      </c>
      <c r="AH117" s="38">
        <f t="shared" si="15"/>
        <v>-56.329617632706494</v>
      </c>
    </row>
    <row r="118" spans="1:34" ht="24">
      <c r="A118" s="217">
        <v>300600293</v>
      </c>
      <c r="B118" s="28">
        <v>2521593.39</v>
      </c>
      <c r="C118" s="28">
        <v>5460</v>
      </c>
      <c r="D118" s="28">
        <v>401280</v>
      </c>
      <c r="E118" s="28">
        <v>4213708.6899999995</v>
      </c>
      <c r="F118" s="28">
        <v>868198.8400000001</v>
      </c>
      <c r="G118" s="165"/>
      <c r="H118" s="165"/>
      <c r="I118" s="28">
        <v>14</v>
      </c>
      <c r="J118" s="165">
        <v>0</v>
      </c>
      <c r="K118" s="28">
        <f t="shared" si="9"/>
        <v>8010254.92</v>
      </c>
      <c r="L118" s="28">
        <v>6281353.745134887</v>
      </c>
      <c r="M118" s="28">
        <f t="shared" si="16"/>
        <v>6281353.745134887</v>
      </c>
      <c r="N118" s="165">
        <f t="shared" si="17"/>
        <v>14291608.665134888</v>
      </c>
      <c r="O118" s="28">
        <v>3305394.77</v>
      </c>
      <c r="P118" s="28">
        <v>76900</v>
      </c>
      <c r="Q118" s="28">
        <v>432000</v>
      </c>
      <c r="R118" s="28">
        <v>15582976.480000002</v>
      </c>
      <c r="S118" s="28">
        <v>850995.68</v>
      </c>
      <c r="T118" s="10"/>
      <c r="U118" s="10"/>
      <c r="V118" s="28">
        <v>3408.41</v>
      </c>
      <c r="W118" s="28">
        <v>344011.83999999997</v>
      </c>
      <c r="X118" s="10">
        <f t="shared" si="10"/>
        <v>20595687.180000003</v>
      </c>
      <c r="Y118" s="28">
        <v>7711270.423304722</v>
      </c>
      <c r="Z118" s="28">
        <v>126283.58020539545</v>
      </c>
      <c r="AA118" s="28">
        <v>84.86231759656651</v>
      </c>
      <c r="AB118" s="28">
        <v>52421.82709993869</v>
      </c>
      <c r="AC118" s="28">
        <v>1192830.8846934396</v>
      </c>
      <c r="AD118" s="10">
        <f t="shared" si="11"/>
        <v>9082891.577621093</v>
      </c>
      <c r="AE118" s="286">
        <f t="shared" si="12"/>
        <v>29678578.757621095</v>
      </c>
      <c r="AF118" s="38">
        <f t="shared" si="13"/>
        <v>-157.11650110630939</v>
      </c>
      <c r="AG118" s="38">
        <f t="shared" si="14"/>
        <v>-44.60086067682604</v>
      </c>
      <c r="AH118" s="38">
        <f t="shared" si="15"/>
        <v>-107.66436762310397</v>
      </c>
    </row>
    <row r="119" spans="1:34" ht="24">
      <c r="A119" s="217">
        <v>300600294</v>
      </c>
      <c r="B119" s="28">
        <v>2200016.04</v>
      </c>
      <c r="C119" s="28">
        <v>3090</v>
      </c>
      <c r="D119" s="28">
        <v>322730</v>
      </c>
      <c r="E119" s="28">
        <v>5234769.350000001</v>
      </c>
      <c r="F119" s="28">
        <v>695002.06</v>
      </c>
      <c r="G119" s="165"/>
      <c r="H119" s="28">
        <v>31042.23</v>
      </c>
      <c r="I119" s="28">
        <v>7</v>
      </c>
      <c r="J119" s="165">
        <v>267921.9999999998</v>
      </c>
      <c r="K119" s="28">
        <f t="shared" si="9"/>
        <v>8754578.680000002</v>
      </c>
      <c r="L119" s="28">
        <v>6281353.745134887</v>
      </c>
      <c r="M119" s="28">
        <f t="shared" si="16"/>
        <v>6281353.745134887</v>
      </c>
      <c r="N119" s="165">
        <f t="shared" si="17"/>
        <v>15035932.42513489</v>
      </c>
      <c r="O119" s="28">
        <v>2639741.89</v>
      </c>
      <c r="P119" s="28">
        <v>5900</v>
      </c>
      <c r="Q119" s="28">
        <v>372650</v>
      </c>
      <c r="R119" s="28">
        <v>5575403.61</v>
      </c>
      <c r="S119" s="28">
        <v>700818.88</v>
      </c>
      <c r="T119" s="10"/>
      <c r="U119" s="10"/>
      <c r="V119" s="10"/>
      <c r="W119" s="10"/>
      <c r="X119" s="10">
        <f t="shared" si="10"/>
        <v>9294514.38</v>
      </c>
      <c r="Y119" s="28">
        <v>7711270.423304722</v>
      </c>
      <c r="Z119" s="28">
        <v>126283.58020539545</v>
      </c>
      <c r="AA119" s="28">
        <v>84.86231759656651</v>
      </c>
      <c r="AB119" s="28">
        <v>52421.82709993869</v>
      </c>
      <c r="AC119" s="28">
        <v>1192830.8846934396</v>
      </c>
      <c r="AD119" s="10">
        <f t="shared" si="11"/>
        <v>9082891.577621093</v>
      </c>
      <c r="AE119" s="286">
        <f t="shared" si="12"/>
        <v>18377405.957621094</v>
      </c>
      <c r="AF119" s="38">
        <f t="shared" si="13"/>
        <v>-6.167466416556315</v>
      </c>
      <c r="AG119" s="38">
        <f t="shared" si="14"/>
        <v>-44.60086067682604</v>
      </c>
      <c r="AH119" s="38">
        <f t="shared" si="15"/>
        <v>-22.22325452128538</v>
      </c>
    </row>
    <row r="120" spans="1:34" ht="24">
      <c r="A120" s="217">
        <v>300600295</v>
      </c>
      <c r="B120" s="28">
        <v>2872952.05</v>
      </c>
      <c r="C120" s="28">
        <v>41040</v>
      </c>
      <c r="D120" s="28">
        <v>385920</v>
      </c>
      <c r="E120" s="28">
        <v>193327210.41000003</v>
      </c>
      <c r="F120" s="28">
        <v>1515350.77</v>
      </c>
      <c r="G120" s="165"/>
      <c r="H120" s="165"/>
      <c r="I120" s="28">
        <v>10</v>
      </c>
      <c r="J120" s="165">
        <v>1040</v>
      </c>
      <c r="K120" s="28">
        <f t="shared" si="9"/>
        <v>198143523.23000005</v>
      </c>
      <c r="L120" s="28">
        <v>8430237.921102084</v>
      </c>
      <c r="M120" s="28">
        <f t="shared" si="16"/>
        <v>8430237.921102084</v>
      </c>
      <c r="N120" s="165">
        <f t="shared" si="17"/>
        <v>206573761.15110213</v>
      </c>
      <c r="O120" s="28">
        <v>3539691.98</v>
      </c>
      <c r="P120" s="28">
        <v>105400</v>
      </c>
      <c r="Q120" s="28">
        <v>345600</v>
      </c>
      <c r="R120" s="28">
        <v>102235606.03999999</v>
      </c>
      <c r="S120" s="28">
        <v>1526240.8500000003</v>
      </c>
      <c r="T120" s="10"/>
      <c r="U120" s="28">
        <v>88340</v>
      </c>
      <c r="V120" s="10"/>
      <c r="W120" s="28">
        <v>140012283.66</v>
      </c>
      <c r="X120" s="10">
        <f t="shared" si="10"/>
        <v>247853162.52999997</v>
      </c>
      <c r="Y120" s="28">
        <v>10349336.620751075</v>
      </c>
      <c r="Z120" s="28">
        <v>169485.8576440834</v>
      </c>
      <c r="AA120" s="28">
        <v>113.89416309012876</v>
      </c>
      <c r="AB120" s="28">
        <v>70355.61005518088</v>
      </c>
      <c r="AC120" s="28">
        <v>1600904.6084043533</v>
      </c>
      <c r="AD120" s="10">
        <f t="shared" si="11"/>
        <v>12190196.591017783</v>
      </c>
      <c r="AE120" s="286">
        <f t="shared" si="12"/>
        <v>260043359.12101775</v>
      </c>
      <c r="AF120" s="38">
        <f t="shared" si="13"/>
        <v>-25.087693248644932</v>
      </c>
      <c r="AG120" s="38">
        <f t="shared" si="14"/>
        <v>-44.600860676826066</v>
      </c>
      <c r="AH120" s="38">
        <f t="shared" si="15"/>
        <v>-25.884022090687655</v>
      </c>
    </row>
    <row r="121" spans="1:34" ht="24">
      <c r="A121" s="217">
        <v>300600296</v>
      </c>
      <c r="B121" s="28">
        <v>2936426.42</v>
      </c>
      <c r="C121" s="28">
        <v>16025</v>
      </c>
      <c r="D121" s="28">
        <v>263680</v>
      </c>
      <c r="E121" s="28">
        <v>8080458.390000001</v>
      </c>
      <c r="F121" s="28">
        <v>700868.0399999998</v>
      </c>
      <c r="G121" s="165"/>
      <c r="H121" s="165"/>
      <c r="I121" s="165"/>
      <c r="J121" s="165">
        <v>0</v>
      </c>
      <c r="K121" s="28">
        <f t="shared" si="9"/>
        <v>11997457.85</v>
      </c>
      <c r="L121" s="28">
        <v>5950756.179601472</v>
      </c>
      <c r="M121" s="28">
        <f t="shared" si="16"/>
        <v>5950756.179601472</v>
      </c>
      <c r="N121" s="165">
        <f t="shared" si="17"/>
        <v>17948214.02960147</v>
      </c>
      <c r="O121" s="28">
        <v>3910699.7200000007</v>
      </c>
      <c r="P121" s="28">
        <v>142350</v>
      </c>
      <c r="Q121" s="28">
        <v>306240</v>
      </c>
      <c r="R121" s="28">
        <v>8282072.62</v>
      </c>
      <c r="S121" s="28">
        <v>722083.0699999998</v>
      </c>
      <c r="T121" s="10"/>
      <c r="U121" s="10"/>
      <c r="V121" s="10"/>
      <c r="W121" s="28">
        <v>670225.12</v>
      </c>
      <c r="X121" s="10">
        <f t="shared" si="10"/>
        <v>14033670.53</v>
      </c>
      <c r="Y121" s="28">
        <v>7305414.085236051</v>
      </c>
      <c r="Z121" s="28">
        <v>119637.07598405884</v>
      </c>
      <c r="AA121" s="28">
        <v>80.39587982832617</v>
      </c>
      <c r="AB121" s="28">
        <v>49662.78356836297</v>
      </c>
      <c r="AC121" s="28">
        <v>1130050.3118148376</v>
      </c>
      <c r="AD121" s="10">
        <f t="shared" si="11"/>
        <v>8604844.65248314</v>
      </c>
      <c r="AE121" s="286">
        <f t="shared" si="12"/>
        <v>22638515.182483137</v>
      </c>
      <c r="AF121" s="38">
        <f t="shared" si="13"/>
        <v>-16.972034454782435</v>
      </c>
      <c r="AG121" s="38">
        <f t="shared" si="14"/>
        <v>-44.600860676826024</v>
      </c>
      <c r="AH121" s="38">
        <f t="shared" si="15"/>
        <v>-26.13241153212286</v>
      </c>
    </row>
    <row r="122" spans="1:34" ht="24">
      <c r="A122" s="218">
        <v>300600297</v>
      </c>
      <c r="B122" s="28">
        <v>2205051.5</v>
      </c>
      <c r="C122" s="28">
        <v>8680</v>
      </c>
      <c r="D122" s="28">
        <v>396480</v>
      </c>
      <c r="E122" s="28">
        <v>4566286.44</v>
      </c>
      <c r="F122" s="28">
        <v>605770.8</v>
      </c>
      <c r="G122" s="165"/>
      <c r="H122" s="165"/>
      <c r="I122" s="165"/>
      <c r="J122" s="165">
        <v>3516384.1</v>
      </c>
      <c r="K122" s="28">
        <f t="shared" si="9"/>
        <v>11298652.84</v>
      </c>
      <c r="L122" s="28">
        <v>6281353.745134887</v>
      </c>
      <c r="M122" s="28">
        <f t="shared" si="16"/>
        <v>6281353.745134887</v>
      </c>
      <c r="N122" s="165">
        <f t="shared" si="17"/>
        <v>17580006.585134886</v>
      </c>
      <c r="O122" s="28">
        <v>3668195.46</v>
      </c>
      <c r="P122" s="28">
        <v>64180</v>
      </c>
      <c r="Q122" s="28">
        <v>377920</v>
      </c>
      <c r="R122" s="28">
        <v>4509562.26</v>
      </c>
      <c r="S122" s="28">
        <v>610335.4800000001</v>
      </c>
      <c r="T122" s="10"/>
      <c r="U122" s="10"/>
      <c r="V122" s="10"/>
      <c r="W122" s="28">
        <v>1140</v>
      </c>
      <c r="X122" s="10">
        <f t="shared" si="10"/>
        <v>9231333.2</v>
      </c>
      <c r="Y122" s="28">
        <v>7711270.423304722</v>
      </c>
      <c r="Z122" s="28">
        <v>126283.58020539545</v>
      </c>
      <c r="AA122" s="28">
        <v>84.86231759656651</v>
      </c>
      <c r="AB122" s="28">
        <v>52421.82709993869</v>
      </c>
      <c r="AC122" s="28">
        <v>1192830.8846934396</v>
      </c>
      <c r="AD122" s="10">
        <f t="shared" si="11"/>
        <v>9082891.577621093</v>
      </c>
      <c r="AE122" s="286">
        <f t="shared" si="12"/>
        <v>18314224.77762109</v>
      </c>
      <c r="AF122" s="38">
        <f t="shared" si="13"/>
        <v>18.29704540244995</v>
      </c>
      <c r="AG122" s="38">
        <f t="shared" si="14"/>
        <v>-44.60086067682604</v>
      </c>
      <c r="AH122" s="38">
        <f t="shared" si="15"/>
        <v>-4.1764386658821655</v>
      </c>
    </row>
    <row r="123" spans="1:34" ht="24">
      <c r="A123" s="218">
        <v>300600298</v>
      </c>
      <c r="B123" s="29">
        <v>1597028.1900000002</v>
      </c>
      <c r="C123" s="29">
        <v>19094</v>
      </c>
      <c r="D123" s="29">
        <v>369632</v>
      </c>
      <c r="E123" s="29">
        <v>829254.0900000001</v>
      </c>
      <c r="F123" s="29">
        <v>99375.02</v>
      </c>
      <c r="G123" s="176"/>
      <c r="H123" s="29">
        <v>49308.3</v>
      </c>
      <c r="I123" s="176"/>
      <c r="J123" s="176">
        <v>0</v>
      </c>
      <c r="K123" s="29">
        <f t="shared" si="9"/>
        <v>2963691.6</v>
      </c>
      <c r="L123" s="29">
        <v>4297768.351934396</v>
      </c>
      <c r="M123" s="29">
        <f t="shared" si="16"/>
        <v>4297768.351934396</v>
      </c>
      <c r="N123" s="176">
        <f t="shared" si="17"/>
        <v>7261459.951934395</v>
      </c>
      <c r="O123" s="29">
        <v>1904425</v>
      </c>
      <c r="P123" s="29">
        <v>20260</v>
      </c>
      <c r="Q123" s="29">
        <v>490142</v>
      </c>
      <c r="R123" s="29">
        <v>1110097.86</v>
      </c>
      <c r="S123" s="29">
        <v>195248.58999999997</v>
      </c>
      <c r="T123" s="131"/>
      <c r="U123" s="29">
        <v>10386.75</v>
      </c>
      <c r="V123" s="131"/>
      <c r="W123" s="131"/>
      <c r="X123" s="131">
        <f t="shared" si="10"/>
        <v>3730560.2</v>
      </c>
      <c r="Y123" s="29">
        <v>5276132.394892706</v>
      </c>
      <c r="Z123" s="29">
        <v>86404.55487737583</v>
      </c>
      <c r="AA123" s="29">
        <v>58.06369098712446</v>
      </c>
      <c r="AB123" s="29">
        <v>35867.565910484365</v>
      </c>
      <c r="AC123" s="29">
        <v>816147.4474218271</v>
      </c>
      <c r="AD123" s="131">
        <f t="shared" si="11"/>
        <v>6214610.026793381</v>
      </c>
      <c r="AE123" s="287">
        <f t="shared" si="12"/>
        <v>9945170.226793382</v>
      </c>
      <c r="AF123" s="203">
        <f t="shared" si="13"/>
        <v>-25.875452088199733</v>
      </c>
      <c r="AG123" s="203">
        <f t="shared" si="14"/>
        <v>-44.60086067682611</v>
      </c>
      <c r="AH123" s="203">
        <f t="shared" si="15"/>
        <v>-36.958274129764604</v>
      </c>
    </row>
    <row r="124" spans="1:34" s="89" customFormat="1" ht="24">
      <c r="A124" s="35" t="s">
        <v>35</v>
      </c>
      <c r="B124" s="289">
        <f>SUM(B10:B123)</f>
        <v>383885987.0200001</v>
      </c>
      <c r="C124" s="289">
        <f aca="true" t="shared" si="18" ref="C124:N124">SUM(C10:C123)</f>
        <v>21469084.04</v>
      </c>
      <c r="D124" s="289">
        <f t="shared" si="18"/>
        <v>125263475.21000001</v>
      </c>
      <c r="E124" s="289">
        <f t="shared" si="18"/>
        <v>649014938.6600001</v>
      </c>
      <c r="F124" s="289">
        <f t="shared" si="18"/>
        <v>184765474.33999994</v>
      </c>
      <c r="G124" s="289">
        <f t="shared" si="18"/>
        <v>12000000</v>
      </c>
      <c r="H124" s="289">
        <f t="shared" si="18"/>
        <v>5500524.42</v>
      </c>
      <c r="I124" s="289">
        <f t="shared" si="18"/>
        <v>2245376.9</v>
      </c>
      <c r="J124" s="289">
        <f t="shared" si="18"/>
        <v>14918279.639999999</v>
      </c>
      <c r="K124" s="289">
        <f t="shared" si="18"/>
        <v>1399063140.2299998</v>
      </c>
      <c r="L124" s="289">
        <f t="shared" si="18"/>
        <v>975593415.8891078</v>
      </c>
      <c r="M124" s="289">
        <f t="shared" si="18"/>
        <v>975593415.8891078</v>
      </c>
      <c r="N124" s="289">
        <f t="shared" si="18"/>
        <v>2374656556.1191077</v>
      </c>
      <c r="O124" s="289">
        <f aca="true" t="shared" si="19" ref="O124:AE124">SUM(O10:O123)</f>
        <v>436796940.9000003</v>
      </c>
      <c r="P124" s="289">
        <f t="shared" si="19"/>
        <v>24300185.94</v>
      </c>
      <c r="Q124" s="289">
        <f t="shared" si="19"/>
        <v>123255544.44999997</v>
      </c>
      <c r="R124" s="289">
        <f t="shared" si="19"/>
        <v>618773450.5799997</v>
      </c>
      <c r="S124" s="289">
        <f t="shared" si="19"/>
        <v>198220439.23000005</v>
      </c>
      <c r="T124" s="289">
        <f t="shared" si="19"/>
        <v>3000000</v>
      </c>
      <c r="U124" s="289">
        <f t="shared" si="19"/>
        <v>6029062.32</v>
      </c>
      <c r="V124" s="289">
        <f t="shared" si="19"/>
        <v>1145912.169999999</v>
      </c>
      <c r="W124" s="289">
        <f t="shared" si="19"/>
        <v>223459969.18</v>
      </c>
      <c r="X124" s="289">
        <f t="shared" si="19"/>
        <v>1634981504.7700002</v>
      </c>
      <c r="Y124" s="289">
        <f t="shared" si="19"/>
        <v>1197682053.640644</v>
      </c>
      <c r="Z124" s="289">
        <f t="shared" si="19"/>
        <v>19613833.957164302</v>
      </c>
      <c r="AA124" s="289">
        <f t="shared" si="19"/>
        <v>13180.457854077253</v>
      </c>
      <c r="AB124" s="289">
        <f t="shared" si="19"/>
        <v>8141937.46167995</v>
      </c>
      <c r="AC124" s="289">
        <f t="shared" si="19"/>
        <v>185265470.56475475</v>
      </c>
      <c r="AD124" s="289">
        <f t="shared" si="19"/>
        <v>1410716476.0820968</v>
      </c>
      <c r="AE124" s="289">
        <f t="shared" si="19"/>
        <v>3045697980.852097</v>
      </c>
      <c r="AF124" s="333">
        <f t="shared" si="13"/>
        <v>-16.862595958408033</v>
      </c>
      <c r="AG124" s="333">
        <f t="shared" si="14"/>
        <v>-44.60086067682604</v>
      </c>
      <c r="AH124" s="333">
        <f t="shared" si="15"/>
        <v>-28.25846217651237</v>
      </c>
    </row>
    <row r="125" spans="1:34" s="89" customFormat="1" ht="24">
      <c r="A125" s="90" t="s">
        <v>36</v>
      </c>
      <c r="B125" s="211"/>
      <c r="C125" s="211"/>
      <c r="D125" s="211"/>
      <c r="E125" s="211"/>
      <c r="F125" s="211"/>
      <c r="G125" s="211"/>
      <c r="H125" s="211"/>
      <c r="I125" s="211"/>
      <c r="J125" s="171">
        <v>0</v>
      </c>
      <c r="K125" s="177">
        <f aca="true" t="shared" si="20" ref="K125:K133">SUM(B125:J125)</f>
        <v>0</v>
      </c>
      <c r="L125" s="211"/>
      <c r="M125" s="177">
        <f t="shared" si="16"/>
        <v>0</v>
      </c>
      <c r="N125" s="171">
        <f t="shared" si="17"/>
        <v>0</v>
      </c>
      <c r="O125" s="211"/>
      <c r="P125" s="211"/>
      <c r="Q125" s="211"/>
      <c r="R125" s="211"/>
      <c r="S125" s="211"/>
      <c r="T125" s="211"/>
      <c r="U125" s="211"/>
      <c r="V125" s="211"/>
      <c r="W125" s="171">
        <v>0</v>
      </c>
      <c r="X125" s="291">
        <f t="shared" si="10"/>
        <v>0</v>
      </c>
      <c r="Y125" s="211"/>
      <c r="Z125" s="177">
        <f>Y125</f>
        <v>0</v>
      </c>
      <c r="AA125" s="171">
        <f>X125+Y125</f>
        <v>0</v>
      </c>
      <c r="AB125" s="211"/>
      <c r="AC125" s="211"/>
      <c r="AD125" s="291">
        <f t="shared" si="11"/>
        <v>0</v>
      </c>
      <c r="AE125" s="292">
        <f t="shared" si="12"/>
        <v>0</v>
      </c>
      <c r="AF125" s="332"/>
      <c r="AG125" s="332"/>
      <c r="AH125" s="332"/>
    </row>
    <row r="126" spans="1:34" ht="24">
      <c r="A126" s="217">
        <v>300600001</v>
      </c>
      <c r="B126" s="28">
        <v>1021574</v>
      </c>
      <c r="C126" s="28">
        <v>3600</v>
      </c>
      <c r="D126" s="28">
        <v>243363.1</v>
      </c>
      <c r="E126" s="28">
        <v>2785054.6</v>
      </c>
      <c r="F126" s="28">
        <v>115164.96000000002</v>
      </c>
      <c r="G126" s="165"/>
      <c r="H126" s="165"/>
      <c r="I126" s="165"/>
      <c r="J126" s="165">
        <v>-1.8189894035458565E-12</v>
      </c>
      <c r="K126" s="28">
        <f t="shared" si="20"/>
        <v>4168756.66</v>
      </c>
      <c r="L126" s="28">
        <v>2148884.175967198</v>
      </c>
      <c r="M126" s="28">
        <f t="shared" si="16"/>
        <v>2148884.175967198</v>
      </c>
      <c r="N126" s="165">
        <f t="shared" si="17"/>
        <v>6317640.835967198</v>
      </c>
      <c r="O126" s="28">
        <v>1192450.05</v>
      </c>
      <c r="P126" s="28">
        <v>44425</v>
      </c>
      <c r="Q126" s="28">
        <v>217620</v>
      </c>
      <c r="R126" s="28">
        <v>8455514.82</v>
      </c>
      <c r="S126" s="28">
        <v>148176.59</v>
      </c>
      <c r="T126" s="10"/>
      <c r="U126" s="10"/>
      <c r="V126" s="28">
        <v>0</v>
      </c>
      <c r="W126" s="10"/>
      <c r="X126" s="10">
        <f t="shared" si="10"/>
        <v>10058186.46</v>
      </c>
      <c r="Y126" s="28">
        <v>2638066.197446353</v>
      </c>
      <c r="Z126" s="28">
        <v>43202.27743868792</v>
      </c>
      <c r="AA126" s="28">
        <v>29.03184549356223</v>
      </c>
      <c r="AB126" s="28">
        <v>17933.782955242183</v>
      </c>
      <c r="AC126" s="28">
        <v>408073.72371091356</v>
      </c>
      <c r="AD126" s="10">
        <f t="shared" si="11"/>
        <v>3107305.0133966906</v>
      </c>
      <c r="AE126" s="286">
        <f t="shared" si="12"/>
        <v>13165491.473396692</v>
      </c>
      <c r="AF126" s="38">
        <f t="shared" si="13"/>
        <v>-141.27545165948834</v>
      </c>
      <c r="AG126" s="38">
        <f t="shared" si="14"/>
        <v>-44.60086067682611</v>
      </c>
      <c r="AH126" s="38">
        <f t="shared" si="15"/>
        <v>-108.39252840148397</v>
      </c>
    </row>
    <row r="127" spans="1:34" ht="24">
      <c r="A127" s="217">
        <v>300600002</v>
      </c>
      <c r="B127" s="28">
        <v>256687.5</v>
      </c>
      <c r="C127" s="28">
        <v>25000</v>
      </c>
      <c r="D127" s="28">
        <v>257169</v>
      </c>
      <c r="E127" s="28">
        <v>67605.29</v>
      </c>
      <c r="F127" s="28">
        <v>104475.92000000003</v>
      </c>
      <c r="G127" s="165"/>
      <c r="H127" s="165"/>
      <c r="I127" s="165"/>
      <c r="J127" s="165">
        <v>0</v>
      </c>
      <c r="K127" s="28">
        <f t="shared" si="20"/>
        <v>710937.7100000001</v>
      </c>
      <c r="L127" s="28">
        <v>1983585.3932004904</v>
      </c>
      <c r="M127" s="28">
        <f t="shared" si="16"/>
        <v>1983585.3932004904</v>
      </c>
      <c r="N127" s="165">
        <f t="shared" si="17"/>
        <v>2694523.1032004906</v>
      </c>
      <c r="O127" s="28">
        <v>238573</v>
      </c>
      <c r="P127" s="28">
        <v>43000</v>
      </c>
      <c r="Q127" s="28">
        <v>301505</v>
      </c>
      <c r="R127" s="28">
        <v>145126.28999999998</v>
      </c>
      <c r="S127" s="28">
        <v>77362.55000000002</v>
      </c>
      <c r="T127" s="10"/>
      <c r="U127" s="10"/>
      <c r="V127" s="10"/>
      <c r="W127" s="10"/>
      <c r="X127" s="10">
        <f t="shared" si="10"/>
        <v>805566.8400000001</v>
      </c>
      <c r="Y127" s="28">
        <v>2435138.0284120175</v>
      </c>
      <c r="Z127" s="28">
        <v>39879.02532801962</v>
      </c>
      <c r="AA127" s="28">
        <v>26.798626609442056</v>
      </c>
      <c r="AB127" s="28">
        <v>16554.261189454322</v>
      </c>
      <c r="AC127" s="28">
        <v>376683.4372716125</v>
      </c>
      <c r="AD127" s="10">
        <f t="shared" si="11"/>
        <v>2868281.5508277137</v>
      </c>
      <c r="AE127" s="286">
        <f t="shared" si="12"/>
        <v>3673848.3908277135</v>
      </c>
      <c r="AF127" s="38">
        <f t="shared" si="13"/>
        <v>-13.310467101259826</v>
      </c>
      <c r="AG127" s="38">
        <f t="shared" si="14"/>
        <v>-44.600860676826066</v>
      </c>
      <c r="AH127" s="38">
        <f t="shared" si="15"/>
        <v>-36.345032130695174</v>
      </c>
    </row>
    <row r="128" spans="1:34" ht="24">
      <c r="A128" s="217">
        <v>300600007</v>
      </c>
      <c r="B128" s="28">
        <v>2207099.06</v>
      </c>
      <c r="C128" s="165"/>
      <c r="D128" s="28">
        <v>1496040</v>
      </c>
      <c r="E128" s="28">
        <v>2722194.41</v>
      </c>
      <c r="F128" s="28">
        <v>15479009.910000008</v>
      </c>
      <c r="G128" s="165"/>
      <c r="H128" s="165"/>
      <c r="I128" s="165"/>
      <c r="J128" s="165">
        <v>2.2919266484677792E-10</v>
      </c>
      <c r="K128" s="28">
        <f t="shared" si="20"/>
        <v>21904343.38000001</v>
      </c>
      <c r="L128" s="28">
        <v>7438445.22450184</v>
      </c>
      <c r="M128" s="28">
        <f t="shared" si="16"/>
        <v>7438445.22450184</v>
      </c>
      <c r="N128" s="165">
        <f t="shared" si="17"/>
        <v>29342788.60450185</v>
      </c>
      <c r="O128" s="28">
        <v>2712835.5500000003</v>
      </c>
      <c r="P128" s="28">
        <v>85000</v>
      </c>
      <c r="Q128" s="28">
        <v>1566767.13</v>
      </c>
      <c r="R128" s="28">
        <v>3293946.86</v>
      </c>
      <c r="S128" s="28">
        <v>16048577.810000004</v>
      </c>
      <c r="T128" s="10"/>
      <c r="U128" s="10"/>
      <c r="V128" s="10"/>
      <c r="W128" s="10"/>
      <c r="X128" s="10">
        <f t="shared" si="10"/>
        <v>23707127.35</v>
      </c>
      <c r="Y128" s="28">
        <v>9131767.60654506</v>
      </c>
      <c r="Z128" s="28">
        <v>149546.34498007357</v>
      </c>
      <c r="AA128" s="28">
        <v>100.49484978540772</v>
      </c>
      <c r="AB128" s="28">
        <v>62078.47946045371</v>
      </c>
      <c r="AC128" s="28">
        <v>1412562.8897685471</v>
      </c>
      <c r="AD128" s="10">
        <f t="shared" si="11"/>
        <v>10756055.815603921</v>
      </c>
      <c r="AE128" s="286">
        <f t="shared" si="12"/>
        <v>34463183.16560392</v>
      </c>
      <c r="AF128" s="38">
        <f t="shared" si="13"/>
        <v>-8.23025798456959</v>
      </c>
      <c r="AG128" s="38">
        <f t="shared" si="14"/>
        <v>-44.60086067682599</v>
      </c>
      <c r="AH128" s="38">
        <f t="shared" si="15"/>
        <v>-17.45026565169912</v>
      </c>
    </row>
    <row r="129" spans="1:34" ht="24">
      <c r="A129" s="217">
        <v>300600008</v>
      </c>
      <c r="B129" s="28">
        <v>1099762.9</v>
      </c>
      <c r="C129" s="28">
        <v>367900</v>
      </c>
      <c r="D129" s="28">
        <v>861940.9</v>
      </c>
      <c r="E129" s="28">
        <v>331103.1</v>
      </c>
      <c r="F129" s="28">
        <v>440341.43000000005</v>
      </c>
      <c r="G129" s="165"/>
      <c r="H129" s="165"/>
      <c r="I129" s="165"/>
      <c r="J129" s="165">
        <v>0</v>
      </c>
      <c r="K129" s="28">
        <f t="shared" si="20"/>
        <v>3101048.33</v>
      </c>
      <c r="L129" s="28">
        <v>6446652.527901594</v>
      </c>
      <c r="M129" s="28">
        <f t="shared" si="16"/>
        <v>6446652.527901594</v>
      </c>
      <c r="N129" s="165">
        <f t="shared" si="17"/>
        <v>9547700.857901594</v>
      </c>
      <c r="O129" s="28">
        <v>1074351.5</v>
      </c>
      <c r="P129" s="28">
        <v>209149</v>
      </c>
      <c r="Q129" s="28">
        <v>1355494</v>
      </c>
      <c r="R129" s="28">
        <v>528015.98</v>
      </c>
      <c r="S129" s="28">
        <v>449671.62</v>
      </c>
      <c r="T129" s="10"/>
      <c r="U129" s="10"/>
      <c r="V129" s="10"/>
      <c r="W129" s="10"/>
      <c r="X129" s="10">
        <f t="shared" si="10"/>
        <v>3616682.1</v>
      </c>
      <c r="Y129" s="28">
        <v>7914198.592339057</v>
      </c>
      <c r="Z129" s="28">
        <v>129606.83231606374</v>
      </c>
      <c r="AA129" s="28">
        <v>87.09553648068669</v>
      </c>
      <c r="AB129" s="28">
        <v>53801.34886572655</v>
      </c>
      <c r="AC129" s="28">
        <v>1224221.1711327406</v>
      </c>
      <c r="AD129" s="10">
        <f t="shared" si="11"/>
        <v>9321915.040190067</v>
      </c>
      <c r="AE129" s="286">
        <f t="shared" si="12"/>
        <v>12938597.140190067</v>
      </c>
      <c r="AF129" s="38">
        <f t="shared" si="13"/>
        <v>-16.627724405701215</v>
      </c>
      <c r="AG129" s="38">
        <f t="shared" si="14"/>
        <v>-44.600860676826045</v>
      </c>
      <c r="AH129" s="38">
        <f t="shared" si="15"/>
        <v>-35.51531759064484</v>
      </c>
    </row>
    <row r="130" spans="1:34" ht="24">
      <c r="A130" s="217">
        <v>300600011</v>
      </c>
      <c r="B130" s="28">
        <v>5767869.76</v>
      </c>
      <c r="C130" s="165"/>
      <c r="D130" s="28">
        <v>629767.45</v>
      </c>
      <c r="E130" s="28">
        <v>2156751395.55</v>
      </c>
      <c r="F130" s="28">
        <v>46094605.230000004</v>
      </c>
      <c r="G130" s="165"/>
      <c r="H130" s="165"/>
      <c r="I130" s="28">
        <v>0</v>
      </c>
      <c r="J130" s="165">
        <v>39669.97999999988</v>
      </c>
      <c r="K130" s="28">
        <f t="shared" si="20"/>
        <v>2209283307.9700003</v>
      </c>
      <c r="L130" s="28">
        <v>11736213.576436235</v>
      </c>
      <c r="M130" s="28">
        <f t="shared" si="16"/>
        <v>11736213.576436235</v>
      </c>
      <c r="N130" s="165">
        <f t="shared" si="17"/>
        <v>2221019521.5464363</v>
      </c>
      <c r="O130" s="28">
        <v>6261764.21</v>
      </c>
      <c r="P130" s="28">
        <v>4365</v>
      </c>
      <c r="Q130" s="28">
        <v>1045170.1</v>
      </c>
      <c r="R130" s="28">
        <v>105868651.81</v>
      </c>
      <c r="S130" s="28">
        <v>48455064.50999999</v>
      </c>
      <c r="T130" s="10"/>
      <c r="U130" s="10"/>
      <c r="V130" s="28">
        <v>0</v>
      </c>
      <c r="W130" s="10"/>
      <c r="X130" s="10">
        <f t="shared" si="10"/>
        <v>161635015.63</v>
      </c>
      <c r="Y130" s="28">
        <v>14407900.001437766</v>
      </c>
      <c r="Z130" s="28">
        <v>235950.89985744937</v>
      </c>
      <c r="AA130" s="28">
        <v>158.55854077253218</v>
      </c>
      <c r="AB130" s="28">
        <v>97946.04537093808</v>
      </c>
      <c r="AC130" s="28">
        <v>2228710.3371903743</v>
      </c>
      <c r="AD130" s="10">
        <f t="shared" si="11"/>
        <v>16970665.842397302</v>
      </c>
      <c r="AE130" s="286">
        <f t="shared" si="12"/>
        <v>178605681.4723973</v>
      </c>
      <c r="AF130" s="38">
        <f t="shared" si="13"/>
        <v>92.68382578880214</v>
      </c>
      <c r="AG130" s="38">
        <f t="shared" si="14"/>
        <v>-44.60086067682604</v>
      </c>
      <c r="AH130" s="38">
        <f t="shared" si="15"/>
        <v>91.95839209247296</v>
      </c>
    </row>
    <row r="131" spans="1:34" ht="24">
      <c r="A131" s="217">
        <v>300600012</v>
      </c>
      <c r="B131" s="28">
        <v>8453518.89</v>
      </c>
      <c r="C131" s="28">
        <v>96112491</v>
      </c>
      <c r="D131" s="28">
        <v>788175</v>
      </c>
      <c r="E131" s="28">
        <v>28806383.2</v>
      </c>
      <c r="F131" s="28">
        <v>5469771.479999999</v>
      </c>
      <c r="G131" s="165"/>
      <c r="H131" s="165"/>
      <c r="I131" s="165"/>
      <c r="J131" s="165">
        <v>1.1596057447604835E-11</v>
      </c>
      <c r="K131" s="28">
        <f t="shared" si="20"/>
        <v>139630339.57</v>
      </c>
      <c r="L131" s="28">
        <v>18513463.669871245</v>
      </c>
      <c r="M131" s="28">
        <f t="shared" si="16"/>
        <v>18513463.669871245</v>
      </c>
      <c r="N131" s="165">
        <f t="shared" si="17"/>
        <v>158143803.23987123</v>
      </c>
      <c r="O131" s="28">
        <v>9522702.07</v>
      </c>
      <c r="P131" s="28">
        <v>99187336</v>
      </c>
      <c r="Q131" s="28">
        <v>152751</v>
      </c>
      <c r="R131" s="28">
        <v>8737777.77</v>
      </c>
      <c r="S131" s="28">
        <v>5683118.299999999</v>
      </c>
      <c r="T131" s="10"/>
      <c r="U131" s="10"/>
      <c r="V131" s="10"/>
      <c r="W131" s="10"/>
      <c r="X131" s="10">
        <f t="shared" si="10"/>
        <v>123283685.13999999</v>
      </c>
      <c r="Y131" s="28">
        <v>22727954.931845494</v>
      </c>
      <c r="Z131" s="28">
        <v>372204.2363948497</v>
      </c>
      <c r="AA131" s="28">
        <v>250.1205150214592</v>
      </c>
      <c r="AB131" s="28">
        <v>154506.43776824034</v>
      </c>
      <c r="AC131" s="28">
        <v>3515712.0812017173</v>
      </c>
      <c r="AD131" s="10">
        <f t="shared" si="11"/>
        <v>26770627.80772532</v>
      </c>
      <c r="AE131" s="286">
        <f t="shared" si="12"/>
        <v>150054312.9477253</v>
      </c>
      <c r="AF131" s="38">
        <f t="shared" si="13"/>
        <v>11.707093515879507</v>
      </c>
      <c r="AG131" s="38">
        <f t="shared" si="14"/>
        <v>-44.60086067682603</v>
      </c>
      <c r="AH131" s="38">
        <f t="shared" si="15"/>
        <v>5.115274912084835</v>
      </c>
    </row>
    <row r="132" spans="1:34" ht="24">
      <c r="A132" s="217">
        <v>300600014</v>
      </c>
      <c r="B132" s="28">
        <v>138061655.67999998</v>
      </c>
      <c r="C132" s="28">
        <v>109600</v>
      </c>
      <c r="D132" s="28">
        <v>596236</v>
      </c>
      <c r="E132" s="28">
        <v>42469194.21000001</v>
      </c>
      <c r="F132" s="28">
        <v>7627248.2700000005</v>
      </c>
      <c r="G132" s="165"/>
      <c r="H132" s="165"/>
      <c r="I132" s="165"/>
      <c r="J132" s="165">
        <v>9015.999999872874</v>
      </c>
      <c r="K132" s="28">
        <f t="shared" si="20"/>
        <v>188872950.15999988</v>
      </c>
      <c r="L132" s="28">
        <v>39341110.2984764</v>
      </c>
      <c r="M132" s="28">
        <f t="shared" si="16"/>
        <v>39341110.2984764</v>
      </c>
      <c r="N132" s="165">
        <f t="shared" si="17"/>
        <v>228214060.45847628</v>
      </c>
      <c r="O132" s="28">
        <v>18548577.31000001</v>
      </c>
      <c r="P132" s="28">
        <v>605664</v>
      </c>
      <c r="Q132" s="28">
        <v>497067.8</v>
      </c>
      <c r="R132" s="28">
        <v>39669023.48000001</v>
      </c>
      <c r="S132" s="28">
        <v>8058263.489999999</v>
      </c>
      <c r="T132" s="10"/>
      <c r="U132" s="10"/>
      <c r="V132" s="10"/>
      <c r="W132" s="28">
        <v>0</v>
      </c>
      <c r="X132" s="10">
        <f t="shared" si="10"/>
        <v>67378596.08000001</v>
      </c>
      <c r="Y132" s="28">
        <v>48296904.230171666</v>
      </c>
      <c r="Z132" s="28">
        <v>790934.0023390558</v>
      </c>
      <c r="AA132" s="28">
        <v>531.5060944206009</v>
      </c>
      <c r="AB132" s="28">
        <v>328326.18025751074</v>
      </c>
      <c r="AC132" s="28">
        <v>7470888.172553647</v>
      </c>
      <c r="AD132" s="10">
        <f t="shared" si="11"/>
        <v>56887584.0914163</v>
      </c>
      <c r="AE132" s="286">
        <f t="shared" si="12"/>
        <v>124266180.17141631</v>
      </c>
      <c r="AF132" s="38">
        <f t="shared" si="13"/>
        <v>64.32596831736805</v>
      </c>
      <c r="AG132" s="38">
        <f t="shared" si="14"/>
        <v>-44.600860676825995</v>
      </c>
      <c r="AH132" s="38">
        <f t="shared" si="15"/>
        <v>45.54841190688746</v>
      </c>
    </row>
    <row r="133" spans="1:34" ht="24">
      <c r="A133" s="218">
        <v>300600015</v>
      </c>
      <c r="B133" s="29">
        <v>11399797.86</v>
      </c>
      <c r="C133" s="29">
        <v>263700</v>
      </c>
      <c r="D133" s="29">
        <v>266640</v>
      </c>
      <c r="E133" s="29">
        <v>94716152.99</v>
      </c>
      <c r="F133" s="29">
        <v>16575167.029999997</v>
      </c>
      <c r="G133" s="176"/>
      <c r="H133" s="176"/>
      <c r="I133" s="29">
        <v>0</v>
      </c>
      <c r="J133" s="176">
        <v>-1.4006218407303095E-10</v>
      </c>
      <c r="K133" s="29">
        <f t="shared" si="20"/>
        <v>123221457.88</v>
      </c>
      <c r="L133" s="29">
        <v>15207488.014537094</v>
      </c>
      <c r="M133" s="29">
        <f t="shared" si="16"/>
        <v>15207488.014537094</v>
      </c>
      <c r="N133" s="176">
        <f t="shared" si="17"/>
        <v>138428945.8945371</v>
      </c>
      <c r="O133" s="28">
        <v>18061211.78</v>
      </c>
      <c r="P133" s="28">
        <v>224600</v>
      </c>
      <c r="Q133" s="28">
        <v>119865</v>
      </c>
      <c r="R133" s="28">
        <v>77686305.27</v>
      </c>
      <c r="S133" s="28">
        <v>34057962.69999999</v>
      </c>
      <c r="T133" s="10"/>
      <c r="U133" s="10"/>
      <c r="V133" s="28">
        <v>0</v>
      </c>
      <c r="W133" s="10"/>
      <c r="X133" s="10">
        <f t="shared" si="10"/>
        <v>130149944.74999999</v>
      </c>
      <c r="Y133" s="28">
        <v>18669391.551158797</v>
      </c>
      <c r="Z133" s="28">
        <v>305739.19418148376</v>
      </c>
      <c r="AA133" s="28">
        <v>205.45613733905577</v>
      </c>
      <c r="AB133" s="28">
        <v>126916.00245248314</v>
      </c>
      <c r="AC133" s="28">
        <v>2887906.3524156963</v>
      </c>
      <c r="AD133" s="10">
        <f t="shared" si="11"/>
        <v>21990158.556345798</v>
      </c>
      <c r="AE133" s="287">
        <f t="shared" si="12"/>
        <v>152140103.3063458</v>
      </c>
      <c r="AF133" s="203">
        <f t="shared" si="13"/>
        <v>-5.622792482091343</v>
      </c>
      <c r="AG133" s="203">
        <f t="shared" si="14"/>
        <v>-44.60086067682602</v>
      </c>
      <c r="AH133" s="203">
        <f t="shared" si="15"/>
        <v>-9.904834081633929</v>
      </c>
    </row>
    <row r="134" spans="1:34" s="89" customFormat="1" ht="24">
      <c r="A134" s="35" t="s">
        <v>32</v>
      </c>
      <c r="B134" s="289">
        <f>SUM(B126:B133)</f>
        <v>168267965.64999998</v>
      </c>
      <c r="C134" s="289">
        <f aca="true" t="shared" si="21" ref="C134:N134">SUM(C126:C133)</f>
        <v>96882291</v>
      </c>
      <c r="D134" s="289">
        <f t="shared" si="21"/>
        <v>5139331.45</v>
      </c>
      <c r="E134" s="289">
        <f t="shared" si="21"/>
        <v>2328649083.35</v>
      </c>
      <c r="F134" s="289">
        <f t="shared" si="21"/>
        <v>91905784.23</v>
      </c>
      <c r="G134" s="289">
        <f t="shared" si="21"/>
        <v>0</v>
      </c>
      <c r="H134" s="289">
        <f t="shared" si="21"/>
        <v>0</v>
      </c>
      <c r="I134" s="289">
        <f t="shared" si="21"/>
        <v>0</v>
      </c>
      <c r="J134" s="289">
        <f t="shared" si="21"/>
        <v>48685.979999872856</v>
      </c>
      <c r="K134" s="289">
        <f t="shared" si="21"/>
        <v>2690893141.6600003</v>
      </c>
      <c r="L134" s="289">
        <f t="shared" si="21"/>
        <v>102815842.8808921</v>
      </c>
      <c r="M134" s="289">
        <f t="shared" si="21"/>
        <v>102815842.8808921</v>
      </c>
      <c r="N134" s="289">
        <f t="shared" si="21"/>
        <v>2793708984.5408916</v>
      </c>
      <c r="O134" s="289">
        <f aca="true" t="shared" si="22" ref="O134:AE134">SUM(O126:O133)</f>
        <v>57612465.47000001</v>
      </c>
      <c r="P134" s="289">
        <f t="shared" si="22"/>
        <v>100403539</v>
      </c>
      <c r="Q134" s="289">
        <f t="shared" si="22"/>
        <v>5256240.029999999</v>
      </c>
      <c r="R134" s="289">
        <f t="shared" si="22"/>
        <v>244384362.28000003</v>
      </c>
      <c r="S134" s="289">
        <f t="shared" si="22"/>
        <v>112978197.56999998</v>
      </c>
      <c r="T134" s="289">
        <f t="shared" si="22"/>
        <v>0</v>
      </c>
      <c r="U134" s="289">
        <f t="shared" si="22"/>
        <v>0</v>
      </c>
      <c r="V134" s="289">
        <f t="shared" si="22"/>
        <v>0</v>
      </c>
      <c r="W134" s="289">
        <f t="shared" si="22"/>
        <v>0</v>
      </c>
      <c r="X134" s="289">
        <f aca="true" t="shared" si="23" ref="X134:AD134">SUM(X126:X133)</f>
        <v>520634804.35</v>
      </c>
      <c r="Y134" s="289">
        <f t="shared" si="23"/>
        <v>126221321.13935621</v>
      </c>
      <c r="Z134" s="289">
        <f t="shared" si="23"/>
        <v>2067062.8128356836</v>
      </c>
      <c r="AA134" s="289">
        <f t="shared" si="23"/>
        <v>1389.0621459227468</v>
      </c>
      <c r="AB134" s="289">
        <f t="shared" si="23"/>
        <v>858062.5383200491</v>
      </c>
      <c r="AC134" s="289">
        <f t="shared" si="23"/>
        <v>19524758.16524525</v>
      </c>
      <c r="AD134" s="289">
        <f t="shared" si="23"/>
        <v>148672593.7179031</v>
      </c>
      <c r="AE134" s="289">
        <f t="shared" si="22"/>
        <v>669307398.0679032</v>
      </c>
      <c r="AF134" s="333">
        <f t="shared" si="13"/>
        <v>80.65197029604741</v>
      </c>
      <c r="AG134" s="333">
        <f t="shared" si="14"/>
        <v>-44.600860676826</v>
      </c>
      <c r="AH134" s="333">
        <f t="shared" si="15"/>
        <v>76.04233648631464</v>
      </c>
    </row>
    <row r="135" spans="1:34" s="89" customFormat="1" ht="24.75" thickBot="1">
      <c r="A135" s="14" t="s">
        <v>58</v>
      </c>
      <c r="B135" s="334">
        <f>B124+B134</f>
        <v>552153952.6700001</v>
      </c>
      <c r="C135" s="334">
        <f aca="true" t="shared" si="24" ref="C135:N135">C124+C134</f>
        <v>118351375.03999999</v>
      </c>
      <c r="D135" s="334">
        <f t="shared" si="24"/>
        <v>130402806.66000001</v>
      </c>
      <c r="E135" s="334">
        <f t="shared" si="24"/>
        <v>2977664022.01</v>
      </c>
      <c r="F135" s="334">
        <f t="shared" si="24"/>
        <v>276671258.56999993</v>
      </c>
      <c r="G135" s="334">
        <f t="shared" si="24"/>
        <v>12000000</v>
      </c>
      <c r="H135" s="334">
        <f t="shared" si="24"/>
        <v>5500524.42</v>
      </c>
      <c r="I135" s="334">
        <f t="shared" si="24"/>
        <v>2245376.9</v>
      </c>
      <c r="J135" s="334">
        <f t="shared" si="24"/>
        <v>14966965.61999987</v>
      </c>
      <c r="K135" s="334">
        <f t="shared" si="24"/>
        <v>4089956281.8900003</v>
      </c>
      <c r="L135" s="334">
        <f t="shared" si="24"/>
        <v>1078409258.77</v>
      </c>
      <c r="M135" s="334">
        <f t="shared" si="24"/>
        <v>1078409258.77</v>
      </c>
      <c r="N135" s="334">
        <f t="shared" si="24"/>
        <v>5168365540.66</v>
      </c>
      <c r="O135" s="334">
        <f aca="true" t="shared" si="25" ref="O135:W135">O124+O134</f>
        <v>494409406.3700003</v>
      </c>
      <c r="P135" s="334">
        <f t="shared" si="25"/>
        <v>124703724.94</v>
      </c>
      <c r="Q135" s="334">
        <f t="shared" si="25"/>
        <v>128511784.47999997</v>
      </c>
      <c r="R135" s="334">
        <f t="shared" si="25"/>
        <v>863157812.8599997</v>
      </c>
      <c r="S135" s="334">
        <f t="shared" si="25"/>
        <v>311198636.8</v>
      </c>
      <c r="T135" s="334">
        <f t="shared" si="25"/>
        <v>3000000</v>
      </c>
      <c r="U135" s="334">
        <f t="shared" si="25"/>
        <v>6029062.32</v>
      </c>
      <c r="V135" s="334">
        <f t="shared" si="25"/>
        <v>1145912.169999999</v>
      </c>
      <c r="W135" s="334">
        <f t="shared" si="25"/>
        <v>223459969.18</v>
      </c>
      <c r="X135" s="334">
        <f aca="true" t="shared" si="26" ref="X135:AD135">X124+X134</f>
        <v>2155616309.1200004</v>
      </c>
      <c r="Y135" s="334">
        <f t="shared" si="26"/>
        <v>1323903374.7800002</v>
      </c>
      <c r="Z135" s="334">
        <f t="shared" si="26"/>
        <v>21680896.769999985</v>
      </c>
      <c r="AA135" s="334">
        <f t="shared" si="26"/>
        <v>14569.52</v>
      </c>
      <c r="AB135" s="334">
        <f t="shared" si="26"/>
        <v>9000000</v>
      </c>
      <c r="AC135" s="334">
        <f t="shared" si="26"/>
        <v>204790228.73000002</v>
      </c>
      <c r="AD135" s="334">
        <f t="shared" si="26"/>
        <v>1559389069.8</v>
      </c>
      <c r="AE135" s="334">
        <f>AE124+AE134</f>
        <v>3715005378.92</v>
      </c>
      <c r="AF135" s="335">
        <f t="shared" si="13"/>
        <v>47.29488139849081</v>
      </c>
      <c r="AG135" s="335">
        <f t="shared" si="14"/>
        <v>-44.60086067682603</v>
      </c>
      <c r="AH135" s="335">
        <f t="shared" si="15"/>
        <v>28.120305158493217</v>
      </c>
    </row>
    <row r="136" spans="1:33" ht="24.75" thickTop="1">
      <c r="A136" s="86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X136" s="309"/>
      <c r="Y136" s="310"/>
      <c r="Z136" s="310"/>
      <c r="AA136" s="310"/>
      <c r="AB136" s="310"/>
      <c r="AC136" s="310"/>
      <c r="AD136" s="311"/>
      <c r="AE136" s="178"/>
      <c r="AF136" s="179"/>
      <c r="AG136" s="179"/>
    </row>
    <row r="137" spans="1:34" s="91" customFormat="1" ht="24">
      <c r="A137" s="91" t="s">
        <v>122</v>
      </c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3"/>
      <c r="Q137" s="178"/>
      <c r="R137" s="178"/>
      <c r="S137" s="178"/>
      <c r="T137" s="178"/>
      <c r="U137" s="178"/>
      <c r="V137" s="178"/>
      <c r="W137" s="178"/>
      <c r="X137" s="309"/>
      <c r="Y137" s="312"/>
      <c r="Z137" s="312"/>
      <c r="AA137" s="312"/>
      <c r="AB137" s="312"/>
      <c r="AC137" s="312"/>
      <c r="AD137" s="311"/>
      <c r="AE137" s="178"/>
      <c r="AF137" s="179"/>
      <c r="AG137" s="179"/>
      <c r="AH137" s="92"/>
    </row>
    <row r="138" spans="1:34" s="91" customFormat="1" ht="24">
      <c r="A138" s="91" t="s">
        <v>44</v>
      </c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178"/>
      <c r="R138" s="178"/>
      <c r="S138" s="178"/>
      <c r="T138" s="178"/>
      <c r="U138" s="178"/>
      <c r="V138" s="178"/>
      <c r="W138" s="178"/>
      <c r="X138" s="309"/>
      <c r="Y138" s="309"/>
      <c r="Z138" s="309"/>
      <c r="AA138" s="309"/>
      <c r="AB138" s="309"/>
      <c r="AC138" s="309"/>
      <c r="AD138" s="311"/>
      <c r="AE138" s="178"/>
      <c r="AF138" s="179"/>
      <c r="AG138" s="179"/>
      <c r="AH138" s="92"/>
    </row>
  </sheetData>
  <sheetProtection/>
  <mergeCells count="42">
    <mergeCell ref="M6:M8"/>
    <mergeCell ref="J6:J8"/>
    <mergeCell ref="AB6:AB8"/>
    <mergeCell ref="AC6:AC8"/>
    <mergeCell ref="Y6:Y8"/>
    <mergeCell ref="AD6:AD8"/>
    <mergeCell ref="A1:N1"/>
    <mergeCell ref="V6:V8"/>
    <mergeCell ref="W6:W8"/>
    <mergeCell ref="A4:A8"/>
    <mergeCell ref="O4:AE4"/>
    <mergeCell ref="L6:L8"/>
    <mergeCell ref="T6:T8"/>
    <mergeCell ref="U6:U8"/>
    <mergeCell ref="Z6:Z8"/>
    <mergeCell ref="AA6:AA8"/>
    <mergeCell ref="AF4:AF8"/>
    <mergeCell ref="O6:O8"/>
    <mergeCell ref="P6:P8"/>
    <mergeCell ref="Q6:Q8"/>
    <mergeCell ref="R6:R8"/>
    <mergeCell ref="X6:X8"/>
    <mergeCell ref="B6:B8"/>
    <mergeCell ref="C6:C8"/>
    <mergeCell ref="D6:D8"/>
    <mergeCell ref="E6:E8"/>
    <mergeCell ref="AG4:AG8"/>
    <mergeCell ref="AH4:AH8"/>
    <mergeCell ref="O5:X5"/>
    <mergeCell ref="Y5:AD5"/>
    <mergeCell ref="AE5:AE8"/>
    <mergeCell ref="S6:S8"/>
    <mergeCell ref="A2:P2"/>
    <mergeCell ref="F6:F8"/>
    <mergeCell ref="G6:G8"/>
    <mergeCell ref="H6:H8"/>
    <mergeCell ref="I6:I8"/>
    <mergeCell ref="K6:K8"/>
    <mergeCell ref="B4:N4"/>
    <mergeCell ref="B5:K5"/>
    <mergeCell ref="L5:M5"/>
    <mergeCell ref="N5:N8"/>
  </mergeCells>
  <printOptions horizontalCentered="1"/>
  <pageMargins left="0" right="0" top="0.2755905511811024" bottom="0" header="0" footer="0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9"/>
  <sheetViews>
    <sheetView zoomScale="75" zoomScaleNormal="75" zoomScalePageLayoutView="0" workbookViewId="0" topLeftCell="A1">
      <selection activeCell="A7" sqref="A7:IV9"/>
    </sheetView>
  </sheetViews>
  <sheetFormatPr defaultColWidth="10.28125" defaultRowHeight="12.75"/>
  <cols>
    <col min="1" max="1" width="9.8515625" style="85" customWidth="1"/>
    <col min="2" max="2" width="5.421875" style="85" customWidth="1"/>
    <col min="3" max="4" width="21.421875" style="85" bestFit="1" customWidth="1"/>
    <col min="5" max="5" width="23.7109375" style="85" bestFit="1" customWidth="1"/>
    <col min="6" max="6" width="14.00390625" style="85" customWidth="1"/>
    <col min="7" max="9" width="9.28125" style="85" customWidth="1"/>
    <col min="10" max="10" width="23.7109375" style="85" customWidth="1"/>
    <col min="11" max="16384" width="10.28125" style="85" customWidth="1"/>
  </cols>
  <sheetData>
    <row r="1" spans="1:10" s="91" customFormat="1" ht="24">
      <c r="A1" s="370" t="s">
        <v>130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s="91" customFormat="1" ht="24">
      <c r="A2" s="94" t="s">
        <v>61</v>
      </c>
      <c r="B2" s="42"/>
      <c r="C2" s="56"/>
      <c r="D2" s="56"/>
      <c r="E2" s="57"/>
      <c r="F2" s="57"/>
      <c r="G2" s="57"/>
      <c r="H2" s="58"/>
      <c r="I2" s="42"/>
      <c r="J2" s="56"/>
    </row>
    <row r="3" spans="1:10" s="91" customFormat="1" ht="24">
      <c r="A3" s="94" t="s">
        <v>62</v>
      </c>
      <c r="B3" s="42"/>
      <c r="C3" s="56"/>
      <c r="D3" s="56"/>
      <c r="E3" s="57"/>
      <c r="F3" s="57"/>
      <c r="G3" s="57"/>
      <c r="H3" s="58"/>
      <c r="I3" s="42"/>
      <c r="J3" s="56"/>
    </row>
    <row r="4" spans="2:17" s="54" customFormat="1" ht="24">
      <c r="B4" s="55" t="s">
        <v>535</v>
      </c>
      <c r="C4" s="56"/>
      <c r="D4" s="56"/>
      <c r="E4" s="56"/>
      <c r="F4" s="57"/>
      <c r="G4" s="58"/>
      <c r="H4" s="59"/>
      <c r="I4" s="57"/>
      <c r="J4" s="59"/>
      <c r="L4" s="56"/>
      <c r="M4" s="57"/>
      <c r="N4" s="58"/>
      <c r="O4" s="59"/>
      <c r="P4" s="57"/>
      <c r="Q4" s="62"/>
    </row>
    <row r="5" spans="1:9" s="63" customFormat="1" ht="24">
      <c r="A5" s="63" t="s">
        <v>533</v>
      </c>
      <c r="B5" s="55"/>
      <c r="C5" s="56"/>
      <c r="E5" s="57"/>
      <c r="F5" s="57"/>
      <c r="G5" s="57"/>
      <c r="H5" s="58"/>
      <c r="I5" s="55"/>
    </row>
    <row r="6" spans="1:9" s="63" customFormat="1" ht="24">
      <c r="A6" s="54" t="s">
        <v>534</v>
      </c>
      <c r="B6" s="55"/>
      <c r="C6" s="56"/>
      <c r="E6" s="57"/>
      <c r="F6" s="57"/>
      <c r="G6" s="57"/>
      <c r="H6" s="58"/>
      <c r="I6" s="55"/>
    </row>
    <row r="7" spans="2:9" s="91" customFormat="1" ht="24">
      <c r="B7" s="94"/>
      <c r="C7" s="56"/>
      <c r="E7" s="57"/>
      <c r="F7" s="57"/>
      <c r="G7" s="57"/>
      <c r="H7" s="58"/>
      <c r="I7" s="94"/>
    </row>
    <row r="8" spans="2:9" s="91" customFormat="1" ht="24">
      <c r="B8" s="94" t="s">
        <v>64</v>
      </c>
      <c r="C8" s="56"/>
      <c r="E8" s="57"/>
      <c r="F8" s="57"/>
      <c r="G8" s="57"/>
      <c r="H8" s="58"/>
      <c r="I8" s="94"/>
    </row>
    <row r="9" spans="1:10" s="91" customFormat="1" ht="24">
      <c r="A9" s="95" t="s">
        <v>63</v>
      </c>
      <c r="B9" s="42"/>
      <c r="C9" s="56"/>
      <c r="D9" s="56"/>
      <c r="E9" s="57"/>
      <c r="F9" s="57"/>
      <c r="G9" s="57"/>
      <c r="H9" s="58"/>
      <c r="I9" s="42"/>
      <c r="J9" s="56"/>
    </row>
  </sheetData>
  <sheetProtection/>
  <mergeCells count="1">
    <mergeCell ref="A1:J1"/>
  </mergeCells>
  <printOptions horizontalCentered="1"/>
  <pageMargins left="0" right="0" top="0.2755905511811024" bottom="0" header="0" footer="0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4"/>
  <sheetViews>
    <sheetView zoomScale="80" zoomScaleNormal="80" zoomScalePageLayoutView="0" workbookViewId="0" topLeftCell="A3">
      <selection activeCell="B25" sqref="B25"/>
    </sheetView>
  </sheetViews>
  <sheetFormatPr defaultColWidth="10.28125" defaultRowHeight="12.75"/>
  <cols>
    <col min="1" max="1" width="37.421875" style="96" customWidth="1"/>
    <col min="2" max="2" width="17.8515625" style="117" customWidth="1"/>
    <col min="3" max="3" width="14.7109375" style="117" customWidth="1"/>
    <col min="4" max="4" width="18.8515625" style="117" customWidth="1"/>
    <col min="5" max="5" width="17.28125" style="117" customWidth="1"/>
    <col min="6" max="6" width="13.57421875" style="117" customWidth="1"/>
    <col min="7" max="7" width="17.28125" style="117" customWidth="1"/>
    <col min="8" max="10" width="9.00390625" style="117" customWidth="1"/>
    <col min="11" max="16384" width="10.28125" style="96" customWidth="1"/>
  </cols>
  <sheetData>
    <row r="1" spans="1:10" ht="21.75">
      <c r="A1" s="371" t="s">
        <v>469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0" ht="21.75">
      <c r="A2" s="97" t="s">
        <v>123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1.75">
      <c r="A3" s="98"/>
      <c r="B3" s="99"/>
      <c r="C3" s="99"/>
      <c r="D3" s="99"/>
      <c r="E3" s="99"/>
      <c r="F3" s="99"/>
      <c r="G3" s="99"/>
      <c r="H3" s="99"/>
      <c r="I3" s="99"/>
      <c r="J3" s="100" t="s">
        <v>39</v>
      </c>
    </row>
    <row r="4" spans="1:10" s="102" customFormat="1" ht="42" customHeight="1">
      <c r="A4" s="101" t="s">
        <v>45</v>
      </c>
      <c r="B4" s="372" t="s">
        <v>300</v>
      </c>
      <c r="C4" s="372"/>
      <c r="D4" s="372"/>
      <c r="E4" s="372" t="s">
        <v>470</v>
      </c>
      <c r="F4" s="372"/>
      <c r="G4" s="372"/>
      <c r="H4" s="373" t="s">
        <v>38</v>
      </c>
      <c r="I4" s="373"/>
      <c r="J4" s="373"/>
    </row>
    <row r="5" spans="1:10" s="102" customFormat="1" ht="65.25">
      <c r="A5" s="103"/>
      <c r="B5" s="103" t="s">
        <v>42</v>
      </c>
      <c r="C5" s="103" t="s">
        <v>43</v>
      </c>
      <c r="D5" s="103" t="s">
        <v>4</v>
      </c>
      <c r="E5" s="103" t="s">
        <v>42</v>
      </c>
      <c r="F5" s="103" t="s">
        <v>43</v>
      </c>
      <c r="G5" s="103" t="s">
        <v>4</v>
      </c>
      <c r="H5" s="104" t="s">
        <v>46</v>
      </c>
      <c r="I5" s="104" t="s">
        <v>47</v>
      </c>
      <c r="J5" s="105" t="s">
        <v>41</v>
      </c>
    </row>
    <row r="6" spans="1:10" ht="21.75">
      <c r="A6" s="106" t="s">
        <v>86</v>
      </c>
      <c r="B6" s="108">
        <v>1078409258.77</v>
      </c>
      <c r="C6" s="108">
        <v>0</v>
      </c>
      <c r="D6" s="109">
        <f aca="true" t="shared" si="0" ref="D6:D12">B6+C6</f>
        <v>1078409258.77</v>
      </c>
      <c r="E6" s="108">
        <v>1323903374.78</v>
      </c>
      <c r="F6" s="108">
        <v>0</v>
      </c>
      <c r="G6" s="109">
        <f aca="true" t="shared" si="1" ref="G6:G12">E6+F6</f>
        <v>1323903374.78</v>
      </c>
      <c r="H6" s="107">
        <f>(E6-B6)*100/E6</f>
        <v>18.54320494128169</v>
      </c>
      <c r="I6" s="107">
        <v>0</v>
      </c>
      <c r="J6" s="107">
        <f>(G6-D6)*100/G6</f>
        <v>18.54320494128169</v>
      </c>
    </row>
    <row r="7" spans="1:10" ht="21.75">
      <c r="A7" s="110" t="s">
        <v>87</v>
      </c>
      <c r="B7" s="112">
        <v>0</v>
      </c>
      <c r="C7" s="112">
        <v>0</v>
      </c>
      <c r="D7" s="113">
        <f t="shared" si="0"/>
        <v>0</v>
      </c>
      <c r="E7" s="112">
        <v>0</v>
      </c>
      <c r="F7" s="112">
        <v>0</v>
      </c>
      <c r="G7" s="113">
        <f t="shared" si="1"/>
        <v>0</v>
      </c>
      <c r="H7" s="111">
        <v>0</v>
      </c>
      <c r="I7" s="111">
        <v>0</v>
      </c>
      <c r="J7" s="111">
        <v>0</v>
      </c>
    </row>
    <row r="8" spans="1:10" ht="21.75">
      <c r="A8" s="110" t="s">
        <v>88</v>
      </c>
      <c r="B8" s="112">
        <v>0</v>
      </c>
      <c r="C8" s="112">
        <v>0</v>
      </c>
      <c r="D8" s="113">
        <f t="shared" si="0"/>
        <v>0</v>
      </c>
      <c r="E8" s="112">
        <v>0</v>
      </c>
      <c r="F8" s="112">
        <v>0</v>
      </c>
      <c r="G8" s="113">
        <f t="shared" si="1"/>
        <v>0</v>
      </c>
      <c r="H8" s="111">
        <v>0</v>
      </c>
      <c r="I8" s="111">
        <v>0</v>
      </c>
      <c r="J8" s="111">
        <v>0</v>
      </c>
    </row>
    <row r="9" spans="1:10" ht="21.75">
      <c r="A9" s="110" t="s">
        <v>98</v>
      </c>
      <c r="B9" s="112">
        <v>0</v>
      </c>
      <c r="C9" s="112">
        <v>0</v>
      </c>
      <c r="D9" s="113">
        <f t="shared" si="0"/>
        <v>0</v>
      </c>
      <c r="E9" s="112">
        <v>21680896.77</v>
      </c>
      <c r="F9" s="112">
        <v>0</v>
      </c>
      <c r="G9" s="113">
        <f t="shared" si="1"/>
        <v>21680896.77</v>
      </c>
      <c r="H9" s="111">
        <f>(E9-B9)*100/E9</f>
        <v>100</v>
      </c>
      <c r="I9" s="111">
        <v>0</v>
      </c>
      <c r="J9" s="111">
        <f>(G9-D9)*100/G9</f>
        <v>100</v>
      </c>
    </row>
    <row r="10" spans="1:10" ht="21.75">
      <c r="A10" s="110" t="s">
        <v>125</v>
      </c>
      <c r="B10" s="112"/>
      <c r="C10" s="112">
        <v>0</v>
      </c>
      <c r="D10" s="113">
        <f t="shared" si="0"/>
        <v>0</v>
      </c>
      <c r="E10" s="112">
        <v>14569.52</v>
      </c>
      <c r="F10" s="112">
        <v>0</v>
      </c>
      <c r="G10" s="113">
        <f t="shared" si="1"/>
        <v>14569.52</v>
      </c>
      <c r="H10" s="111">
        <f>(E10-B10)*100/E10</f>
        <v>100</v>
      </c>
      <c r="I10" s="111">
        <v>0</v>
      </c>
      <c r="J10" s="111">
        <f>(G10-D10)*100/G10</f>
        <v>100</v>
      </c>
    </row>
    <row r="11" spans="1:10" ht="21.75">
      <c r="A11" s="110" t="s">
        <v>499</v>
      </c>
      <c r="B11" s="112"/>
      <c r="C11" s="112"/>
      <c r="D11" s="113"/>
      <c r="E11" s="112">
        <v>9000000</v>
      </c>
      <c r="F11" s="112"/>
      <c r="G11" s="113">
        <f t="shared" si="1"/>
        <v>9000000</v>
      </c>
      <c r="H11" s="111">
        <f>(E11-B11)*100/E11</f>
        <v>100</v>
      </c>
      <c r="I11" s="111">
        <v>0</v>
      </c>
      <c r="J11" s="111">
        <f>(G11-D11)*100/G11</f>
        <v>100</v>
      </c>
    </row>
    <row r="12" spans="1:10" ht="21.75">
      <c r="A12" s="110" t="s">
        <v>91</v>
      </c>
      <c r="B12" s="112">
        <v>0</v>
      </c>
      <c r="C12" s="112">
        <v>0</v>
      </c>
      <c r="D12" s="113">
        <f t="shared" si="0"/>
        <v>0</v>
      </c>
      <c r="E12" s="112">
        <v>204790228.73</v>
      </c>
      <c r="F12" s="315">
        <v>0</v>
      </c>
      <c r="G12" s="316">
        <f t="shared" si="1"/>
        <v>204790228.73</v>
      </c>
      <c r="H12" s="317">
        <f>(E12-B12)*100/E12</f>
        <v>100</v>
      </c>
      <c r="I12" s="317">
        <v>0</v>
      </c>
      <c r="J12" s="317">
        <f>(G12-D12)*100/G12</f>
        <v>100</v>
      </c>
    </row>
    <row r="13" spans="1:10" ht="22.5" thickBot="1">
      <c r="A13" s="114" t="s">
        <v>4</v>
      </c>
      <c r="B13" s="115">
        <f aca="true" t="shared" si="2" ref="B13:G13">SUM(B6:B12)</f>
        <v>1078409258.77</v>
      </c>
      <c r="C13" s="115">
        <f t="shared" si="2"/>
        <v>0</v>
      </c>
      <c r="D13" s="115">
        <f t="shared" si="2"/>
        <v>1078409258.77</v>
      </c>
      <c r="E13" s="115">
        <f t="shared" si="2"/>
        <v>1559389069.8</v>
      </c>
      <c r="F13" s="115">
        <f t="shared" si="2"/>
        <v>0</v>
      </c>
      <c r="G13" s="115">
        <f t="shared" si="2"/>
        <v>1559389069.8</v>
      </c>
      <c r="H13" s="116">
        <f>(E13-B13)*100/E13</f>
        <v>30.844118401553775</v>
      </c>
      <c r="I13" s="116">
        <v>0</v>
      </c>
      <c r="J13" s="116">
        <f>(G13-D13)*100/G13</f>
        <v>30.844118401553775</v>
      </c>
    </row>
    <row r="14" ht="22.5" thickTop="1">
      <c r="A14" s="96" t="s">
        <v>60</v>
      </c>
    </row>
    <row r="15" spans="1:7" ht="21.75">
      <c r="A15" s="96" t="s">
        <v>44</v>
      </c>
      <c r="G15" s="118"/>
    </row>
    <row r="16" ht="21.75">
      <c r="G16" s="119"/>
    </row>
    <row r="17" ht="21.75">
      <c r="A17" s="120" t="s">
        <v>131</v>
      </c>
    </row>
    <row r="18" ht="21.75">
      <c r="A18" s="121" t="s">
        <v>48</v>
      </c>
    </row>
    <row r="19" ht="21.75">
      <c r="A19" s="121" t="s">
        <v>501</v>
      </c>
    </row>
    <row r="20" spans="1:2" ht="21.75">
      <c r="A20" s="121"/>
      <c r="B20" s="117" t="s">
        <v>500</v>
      </c>
    </row>
    <row r="21" spans="1:2" ht="21.75">
      <c r="A21" s="121"/>
      <c r="B21" s="53" t="s">
        <v>503</v>
      </c>
    </row>
    <row r="22" ht="21.75">
      <c r="B22" s="117" t="s">
        <v>502</v>
      </c>
    </row>
    <row r="23" ht="21.75">
      <c r="B23" s="117" t="s">
        <v>504</v>
      </c>
    </row>
    <row r="24" ht="21.75">
      <c r="B24" s="117" t="s">
        <v>505</v>
      </c>
    </row>
  </sheetData>
  <sheetProtection/>
  <mergeCells count="4">
    <mergeCell ref="A1:J1"/>
    <mergeCell ref="B4:D4"/>
    <mergeCell ref="E4:G4"/>
    <mergeCell ref="H4:J4"/>
  </mergeCells>
  <printOptions horizontalCentered="1"/>
  <pageMargins left="0.1968503937007874" right="0.1968503937007874" top="0.2755905511811024" bottom="0.15748031496062992" header="0.31496062992125984" footer="0.31496062992125984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7">
      <selection activeCell="B22" sqref="B22"/>
    </sheetView>
  </sheetViews>
  <sheetFormatPr defaultColWidth="10.28125" defaultRowHeight="12.75"/>
  <cols>
    <col min="1" max="1" width="10.28125" style="130" customWidth="1"/>
    <col min="2" max="2" width="4.8515625" style="130" customWidth="1"/>
    <col min="3" max="3" width="15.28125" style="130" customWidth="1"/>
    <col min="4" max="4" width="15.28125" style="130" bestFit="1" customWidth="1"/>
    <col min="5" max="5" width="15.8515625" style="130" bestFit="1" customWidth="1"/>
    <col min="6" max="6" width="23.28125" style="130" bestFit="1" customWidth="1"/>
    <col min="7" max="7" width="10.28125" style="130" customWidth="1"/>
    <col min="8" max="8" width="14.421875" style="130" hidden="1" customWidth="1"/>
    <col min="9" max="16384" width="10.28125" style="130" customWidth="1"/>
  </cols>
  <sheetData>
    <row r="1" spans="1:7" s="122" customFormat="1" ht="26.25" customHeight="1">
      <c r="A1" s="374" t="s">
        <v>77</v>
      </c>
      <c r="B1" s="374"/>
      <c r="C1" s="374"/>
      <c r="D1" s="374"/>
      <c r="E1" s="374"/>
      <c r="F1" s="374"/>
      <c r="G1" s="374"/>
    </row>
    <row r="2" spans="1:7" s="122" customFormat="1" ht="26.25" customHeight="1">
      <c r="A2" s="374" t="s">
        <v>78</v>
      </c>
      <c r="B2" s="374"/>
      <c r="C2" s="374"/>
      <c r="D2" s="374"/>
      <c r="E2" s="374"/>
      <c r="F2" s="374"/>
      <c r="G2" s="374"/>
    </row>
    <row r="3" spans="1:7" s="122" customFormat="1" ht="26.25" customHeight="1">
      <c r="A3" s="374" t="s">
        <v>471</v>
      </c>
      <c r="B3" s="374"/>
      <c r="C3" s="374"/>
      <c r="D3" s="374"/>
      <c r="E3" s="374"/>
      <c r="F3" s="374"/>
      <c r="G3" s="374"/>
    </row>
    <row r="4" spans="1:7" s="122" customFormat="1" ht="24">
      <c r="A4" s="123" t="s">
        <v>79</v>
      </c>
      <c r="B4" s="60"/>
      <c r="C4" s="60"/>
      <c r="D4" s="60"/>
      <c r="E4" s="123"/>
      <c r="F4" s="124"/>
      <c r="G4" s="125"/>
    </row>
    <row r="5" spans="1:7" s="122" customFormat="1" ht="24">
      <c r="A5" s="60"/>
      <c r="B5" s="60" t="s">
        <v>536</v>
      </c>
      <c r="C5" s="60"/>
      <c r="D5" s="60"/>
      <c r="E5" s="123"/>
      <c r="F5" s="124"/>
      <c r="G5" s="125"/>
    </row>
    <row r="6" spans="1:7" s="122" customFormat="1" ht="24">
      <c r="A6" s="60" t="s">
        <v>537</v>
      </c>
      <c r="B6" s="60"/>
      <c r="C6" s="60"/>
      <c r="D6" s="60"/>
      <c r="E6" s="123"/>
      <c r="F6" s="124"/>
      <c r="G6" s="125"/>
    </row>
    <row r="7" spans="1:7" s="122" customFormat="1" ht="24">
      <c r="A7" s="60" t="s">
        <v>538</v>
      </c>
      <c r="B7" s="60"/>
      <c r="C7" s="60"/>
      <c r="D7" s="60"/>
      <c r="E7" s="123"/>
      <c r="F7" s="124"/>
      <c r="G7" s="125"/>
    </row>
    <row r="8" spans="1:8" s="122" customFormat="1" ht="24">
      <c r="A8" s="60" t="s">
        <v>539</v>
      </c>
      <c r="B8" s="60"/>
      <c r="C8" s="60"/>
      <c r="D8" s="60"/>
      <c r="E8" s="123"/>
      <c r="F8" s="124"/>
      <c r="G8" s="125"/>
      <c r="H8" s="122">
        <f>0.0089-0.0059</f>
        <v>0.003</v>
      </c>
    </row>
    <row r="9" spans="1:8" s="122" customFormat="1" ht="24">
      <c r="A9" s="60"/>
      <c r="B9" s="60" t="s">
        <v>540</v>
      </c>
      <c r="C9" s="60"/>
      <c r="D9" s="60"/>
      <c r="E9" s="123"/>
      <c r="F9" s="124"/>
      <c r="G9" s="125"/>
      <c r="H9" s="122">
        <f>H8*100/0.0067</f>
        <v>44.776119402985074</v>
      </c>
    </row>
    <row r="10" spans="1:7" s="122" customFormat="1" ht="24">
      <c r="A10" s="60"/>
      <c r="B10" s="60"/>
      <c r="C10" s="60" t="s">
        <v>541</v>
      </c>
      <c r="D10" s="60"/>
      <c r="E10" s="123"/>
      <c r="F10" s="124"/>
      <c r="G10" s="125"/>
    </row>
    <row r="11" spans="1:7" s="122" customFormat="1" ht="24">
      <c r="A11" s="60" t="s">
        <v>109</v>
      </c>
      <c r="B11" s="60"/>
      <c r="C11" s="60"/>
      <c r="D11" s="60"/>
      <c r="E11" s="123"/>
      <c r="F11" s="124"/>
      <c r="G11" s="125"/>
    </row>
    <row r="12" spans="1:7" s="63" customFormat="1" ht="24">
      <c r="A12" s="63" t="s">
        <v>108</v>
      </c>
      <c r="B12" s="55"/>
      <c r="C12" s="56"/>
      <c r="E12" s="57"/>
      <c r="F12" s="57"/>
      <c r="G12" s="57"/>
    </row>
    <row r="13" spans="1:7" s="122" customFormat="1" ht="24">
      <c r="A13" s="60"/>
      <c r="B13" s="60"/>
      <c r="C13" s="60" t="s">
        <v>542</v>
      </c>
      <c r="D13" s="60"/>
      <c r="E13" s="123"/>
      <c r="F13" s="124"/>
      <c r="G13" s="125"/>
    </row>
    <row r="14" spans="1:7" s="122" customFormat="1" ht="24">
      <c r="A14" s="60" t="s">
        <v>543</v>
      </c>
      <c r="B14" s="60"/>
      <c r="C14" s="60"/>
      <c r="D14" s="60"/>
      <c r="E14" s="123"/>
      <c r="F14" s="124"/>
      <c r="G14" s="125"/>
    </row>
    <row r="15" spans="1:7" s="122" customFormat="1" ht="24">
      <c r="A15" s="60" t="s">
        <v>80</v>
      </c>
      <c r="B15" s="60"/>
      <c r="C15" s="60"/>
      <c r="D15" s="60"/>
      <c r="E15" s="123"/>
      <c r="F15" s="124"/>
      <c r="G15" s="125"/>
    </row>
    <row r="16" spans="1:7" s="122" customFormat="1" ht="24">
      <c r="A16" s="60"/>
      <c r="C16" s="126" t="s">
        <v>81</v>
      </c>
      <c r="D16" s="126" t="s">
        <v>82</v>
      </c>
      <c r="E16" s="126" t="s">
        <v>45</v>
      </c>
      <c r="F16" s="126" t="s">
        <v>83</v>
      </c>
      <c r="G16" s="124"/>
    </row>
    <row r="17" spans="1:7" s="122" customFormat="1" ht="24">
      <c r="A17" s="60"/>
      <c r="B17" s="60"/>
      <c r="C17" s="127" t="s">
        <v>544</v>
      </c>
      <c r="D17" s="140">
        <v>2155.6169</v>
      </c>
      <c r="E17" s="140">
        <v>1559.389</v>
      </c>
      <c r="F17" s="141">
        <f>SUM(D17:E17)</f>
        <v>3715.0059</v>
      </c>
      <c r="G17" s="125"/>
    </row>
    <row r="18" spans="1:7" s="122" customFormat="1" ht="24">
      <c r="A18" s="60"/>
      <c r="B18" s="60"/>
      <c r="C18" s="127" t="s">
        <v>299</v>
      </c>
      <c r="D18" s="140">
        <v>4089.95628</v>
      </c>
      <c r="E18" s="140">
        <v>1078.409258</v>
      </c>
      <c r="F18" s="141">
        <f>SUM(D18:E18)</f>
        <v>5168.365538</v>
      </c>
      <c r="G18" s="125"/>
    </row>
    <row r="19" spans="1:7" s="122" customFormat="1" ht="24.75" thickBot="1">
      <c r="A19" s="60"/>
      <c r="B19" s="60"/>
      <c r="C19" s="128" t="s">
        <v>84</v>
      </c>
      <c r="D19" s="142">
        <f>D17-D18</f>
        <v>-1934.33938</v>
      </c>
      <c r="E19" s="142">
        <f>E17-E18</f>
        <v>480.979742</v>
      </c>
      <c r="F19" s="142">
        <f>F17-F18</f>
        <v>-1453.359638</v>
      </c>
      <c r="G19" s="125"/>
    </row>
    <row r="20" spans="1:7" s="122" customFormat="1" ht="24.75" thickTop="1">
      <c r="A20" s="60"/>
      <c r="B20" s="60"/>
      <c r="C20" s="60"/>
      <c r="D20" s="60"/>
      <c r="E20" s="123"/>
      <c r="F20" s="124"/>
      <c r="G20" s="125"/>
    </row>
    <row r="21" spans="1:7" s="122" customFormat="1" ht="24">
      <c r="A21" s="60"/>
      <c r="B21" s="60" t="s">
        <v>552</v>
      </c>
      <c r="C21" s="60"/>
      <c r="D21" s="60"/>
      <c r="E21" s="123"/>
      <c r="F21" s="124"/>
      <c r="G21" s="125"/>
    </row>
    <row r="22" spans="1:7" s="122" customFormat="1" ht="24">
      <c r="A22" s="60" t="s">
        <v>551</v>
      </c>
      <c r="B22" s="60"/>
      <c r="C22" s="60"/>
      <c r="D22" s="60"/>
      <c r="E22" s="123"/>
      <c r="F22" s="124"/>
      <c r="G22" s="125"/>
    </row>
    <row r="23" spans="1:7" s="122" customFormat="1" ht="24">
      <c r="A23" s="60" t="s">
        <v>550</v>
      </c>
      <c r="B23" s="60"/>
      <c r="C23" s="60"/>
      <c r="D23" s="60"/>
      <c r="E23" s="123"/>
      <c r="F23" s="124"/>
      <c r="G23" s="125"/>
    </row>
    <row r="24" spans="1:7" s="122" customFormat="1" ht="24">
      <c r="A24" s="60"/>
      <c r="C24" s="60" t="s">
        <v>545</v>
      </c>
      <c r="D24" s="60"/>
      <c r="E24" s="123"/>
      <c r="F24" s="124"/>
      <c r="G24" s="125"/>
    </row>
    <row r="25" spans="1:7" s="122" customFormat="1" ht="24">
      <c r="A25" s="60"/>
      <c r="B25" s="60"/>
      <c r="C25" s="60" t="s">
        <v>546</v>
      </c>
      <c r="D25" s="60"/>
      <c r="E25" s="123"/>
      <c r="F25" s="124"/>
      <c r="G25" s="125"/>
    </row>
    <row r="26" spans="1:7" s="122" customFormat="1" ht="24">
      <c r="A26" s="60" t="s">
        <v>547</v>
      </c>
      <c r="B26" s="60"/>
      <c r="C26" s="60"/>
      <c r="D26" s="60"/>
      <c r="E26" s="123"/>
      <c r="F26" s="124"/>
      <c r="G26" s="125"/>
    </row>
    <row r="27" spans="1:7" s="122" customFormat="1" ht="24">
      <c r="A27" s="60" t="s">
        <v>322</v>
      </c>
      <c r="B27" s="60"/>
      <c r="C27" s="60"/>
      <c r="D27" s="60"/>
      <c r="E27" s="123"/>
      <c r="F27" s="124"/>
      <c r="G27" s="125"/>
    </row>
    <row r="28" spans="1:7" s="122" customFormat="1" ht="24">
      <c r="A28" s="60" t="s">
        <v>321</v>
      </c>
      <c r="B28" s="60"/>
      <c r="C28" s="60"/>
      <c r="D28" s="60"/>
      <c r="E28" s="123"/>
      <c r="F28" s="124"/>
      <c r="G28" s="125"/>
    </row>
    <row r="29" spans="1:7" s="122" customFormat="1" ht="24">
      <c r="A29" s="60"/>
      <c r="B29" s="60"/>
      <c r="C29" s="60"/>
      <c r="D29" s="60"/>
      <c r="E29" s="123"/>
      <c r="F29" s="124"/>
      <c r="G29" s="125"/>
    </row>
    <row r="30" spans="1:7" s="122" customFormat="1" ht="24">
      <c r="A30" s="60"/>
      <c r="B30" s="60"/>
      <c r="C30" s="60"/>
      <c r="D30" s="60"/>
      <c r="E30" s="123"/>
      <c r="F30" s="124"/>
      <c r="G30" s="125"/>
    </row>
    <row r="31" spans="1:7" s="122" customFormat="1" ht="24">
      <c r="A31" s="60"/>
      <c r="B31" s="60"/>
      <c r="C31" s="60"/>
      <c r="D31" s="60"/>
      <c r="E31" s="123"/>
      <c r="F31" s="124"/>
      <c r="G31" s="125"/>
    </row>
    <row r="32" spans="1:7" s="122" customFormat="1" ht="24">
      <c r="A32" s="60"/>
      <c r="B32" s="60"/>
      <c r="C32" s="60"/>
      <c r="D32" s="60"/>
      <c r="E32" s="123"/>
      <c r="F32" s="124"/>
      <c r="G32" s="125"/>
    </row>
    <row r="33" spans="1:7" s="122" customFormat="1" ht="24">
      <c r="A33" s="60"/>
      <c r="B33" s="60"/>
      <c r="C33" s="60"/>
      <c r="D33" s="60"/>
      <c r="E33" s="123"/>
      <c r="F33" s="124"/>
      <c r="G33" s="125"/>
    </row>
    <row r="34" ht="24">
      <c r="A34" s="129" t="s">
        <v>85</v>
      </c>
    </row>
    <row r="35" ht="24">
      <c r="B35" s="130" t="s">
        <v>548</v>
      </c>
    </row>
    <row r="36" ht="24">
      <c r="A36" s="130" t="s">
        <v>549</v>
      </c>
    </row>
    <row r="37" ht="24">
      <c r="A37" s="130" t="s">
        <v>132</v>
      </c>
    </row>
    <row r="38" ht="24">
      <c r="A38" s="130" t="s">
        <v>133</v>
      </c>
    </row>
    <row r="39" ht="24">
      <c r="A39" s="130" t="s">
        <v>134</v>
      </c>
    </row>
    <row r="40" ht="24">
      <c r="A40" s="130" t="s">
        <v>135</v>
      </c>
    </row>
    <row r="41" ht="24">
      <c r="A41" s="130" t="s">
        <v>136</v>
      </c>
    </row>
    <row r="42" ht="24">
      <c r="A42" s="130" t="s">
        <v>137</v>
      </c>
    </row>
  </sheetData>
  <sheetProtection/>
  <mergeCells count="3">
    <mergeCell ref="A1:G1"/>
    <mergeCell ref="A2:G2"/>
    <mergeCell ref="A3:G3"/>
  </mergeCells>
  <printOptions/>
  <pageMargins left="0.984251968503937" right="0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A13" sqref="A13:E13"/>
    </sheetView>
  </sheetViews>
  <sheetFormatPr defaultColWidth="9.00390625" defaultRowHeight="12.75"/>
  <cols>
    <col min="1" max="1" width="48.421875" style="1" customWidth="1"/>
    <col min="2" max="3" width="18.7109375" style="1" bestFit="1" customWidth="1"/>
    <col min="4" max="4" width="20.140625" style="1" bestFit="1" customWidth="1"/>
    <col min="5" max="5" width="22.28125" style="1" bestFit="1" customWidth="1"/>
    <col min="6" max="16384" width="9.00390625" style="1" customWidth="1"/>
  </cols>
  <sheetData>
    <row r="1" s="3" customFormat="1" ht="24">
      <c r="A1" s="2" t="s">
        <v>110</v>
      </c>
    </row>
    <row r="2" spans="1:5" ht="24">
      <c r="A2" s="4"/>
      <c r="E2" s="5" t="s">
        <v>33</v>
      </c>
    </row>
    <row r="3" spans="1:5" s="3" customFormat="1" ht="24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ht="24">
      <c r="A4" s="7" t="s">
        <v>472</v>
      </c>
      <c r="B4" s="313">
        <v>1313487865.1500006</v>
      </c>
      <c r="C4" s="313">
        <v>321709519.0299998</v>
      </c>
      <c r="D4" s="313">
        <v>183115396.96999994</v>
      </c>
      <c r="E4" s="191">
        <f>SUM(B4:D4)</f>
        <v>1818312781.1500003</v>
      </c>
    </row>
    <row r="5" spans="1:5" ht="24">
      <c r="A5" s="8" t="s">
        <v>473</v>
      </c>
      <c r="B5" s="28">
        <v>5348949.31</v>
      </c>
      <c r="C5" s="28">
        <v>119354775.63</v>
      </c>
      <c r="D5" s="165"/>
      <c r="E5" s="173">
        <f>SUM(B5:D5)</f>
        <v>124703724.94</v>
      </c>
    </row>
    <row r="6" spans="1:5" ht="24">
      <c r="A6" s="8" t="s">
        <v>474</v>
      </c>
      <c r="B6" s="28">
        <v>26436914.5</v>
      </c>
      <c r="C6" s="28">
        <v>102074869.98</v>
      </c>
      <c r="D6" s="165"/>
      <c r="E6" s="173">
        <f aca="true" t="shared" si="0" ref="E6:E12">SUM(B6:D6)</f>
        <v>128511784.48</v>
      </c>
    </row>
    <row r="7" spans="1:5" ht="24">
      <c r="A7" s="8" t="s">
        <v>475</v>
      </c>
      <c r="B7" s="28">
        <v>236364748.37000003</v>
      </c>
      <c r="C7" s="28">
        <v>648473961.2599999</v>
      </c>
      <c r="D7" s="165"/>
      <c r="E7" s="173">
        <f t="shared" si="0"/>
        <v>884838709.6299999</v>
      </c>
    </row>
    <row r="8" spans="1:5" ht="24">
      <c r="A8" s="8" t="s">
        <v>476</v>
      </c>
      <c r="B8" s="28">
        <v>59062035.61000002</v>
      </c>
      <c r="C8" s="28">
        <v>248271813.81</v>
      </c>
      <c r="D8" s="28">
        <v>3879356.9</v>
      </c>
      <c r="E8" s="173">
        <f t="shared" si="0"/>
        <v>311213206.32</v>
      </c>
    </row>
    <row r="9" spans="1:5" ht="24">
      <c r="A9" s="11" t="s">
        <v>477</v>
      </c>
      <c r="B9" s="28">
        <v>11999999.999999996</v>
      </c>
      <c r="C9" s="165"/>
      <c r="D9" s="165"/>
      <c r="E9" s="173">
        <f t="shared" si="0"/>
        <v>11999999.999999996</v>
      </c>
    </row>
    <row r="10" spans="1:5" ht="24">
      <c r="A10" s="8" t="s">
        <v>478</v>
      </c>
      <c r="B10" s="28">
        <v>6029062.32</v>
      </c>
      <c r="C10" s="28">
        <v>0</v>
      </c>
      <c r="D10" s="165"/>
      <c r="E10" s="173">
        <f t="shared" si="0"/>
        <v>6029062.32</v>
      </c>
    </row>
    <row r="11" spans="1:5" ht="24">
      <c r="A11" s="8" t="s">
        <v>479</v>
      </c>
      <c r="B11" s="28">
        <v>8184683</v>
      </c>
      <c r="C11" s="28">
        <v>-7038770.830000001</v>
      </c>
      <c r="D11" s="165"/>
      <c r="E11" s="173">
        <f t="shared" si="0"/>
        <v>1145912.169999999</v>
      </c>
    </row>
    <row r="12" spans="1:5" ht="24">
      <c r="A12" s="12" t="s">
        <v>480</v>
      </c>
      <c r="B12" s="29">
        <v>11513810.039999997</v>
      </c>
      <c r="C12" s="29">
        <v>119922</v>
      </c>
      <c r="D12" s="29">
        <v>416616465.86999977</v>
      </c>
      <c r="E12" s="314">
        <f t="shared" si="0"/>
        <v>428250197.9099998</v>
      </c>
    </row>
    <row r="13" spans="1:5" s="3" customFormat="1" ht="24.75" thickBot="1">
      <c r="A13" s="14" t="s">
        <v>5</v>
      </c>
      <c r="B13" s="15">
        <f>SUM(B4:B12)</f>
        <v>1678428068.3000007</v>
      </c>
      <c r="C13" s="15">
        <f>SUM(C4:C12)</f>
        <v>1432966090.8799996</v>
      </c>
      <c r="D13" s="15">
        <f>SUM(D4:D12)</f>
        <v>603611219.7399998</v>
      </c>
      <c r="E13" s="15">
        <f>SUM(E4:E12)</f>
        <v>3715005378.9200006</v>
      </c>
    </row>
    <row r="14" spans="2:5" ht="24.75" thickTop="1">
      <c r="B14" s="16"/>
      <c r="C14" s="16"/>
      <c r="D14" s="16"/>
      <c r="E14" s="16"/>
    </row>
    <row r="15" spans="2:5" ht="24">
      <c r="B15" s="220"/>
      <c r="C15" s="220"/>
      <c r="D15" s="220"/>
      <c r="E15" s="220"/>
    </row>
    <row r="16" spans="1:5" ht="24">
      <c r="A16" s="3" t="s">
        <v>19</v>
      </c>
      <c r="B16" s="16"/>
      <c r="C16" s="16"/>
      <c r="D16" s="16"/>
      <c r="E16" s="16"/>
    </row>
    <row r="17" spans="1:5" ht="24">
      <c r="A17" s="1" t="s">
        <v>20</v>
      </c>
      <c r="B17" s="16"/>
      <c r="C17" s="16"/>
      <c r="D17" s="17"/>
      <c r="E17" s="18">
        <f>E13+E22</f>
        <v>449515395924.4933</v>
      </c>
    </row>
    <row r="18" spans="1:5" ht="24">
      <c r="A18" s="1" t="s">
        <v>111</v>
      </c>
      <c r="B18" s="19"/>
      <c r="C18" s="16"/>
      <c r="D18" s="17"/>
      <c r="E18" s="18"/>
    </row>
    <row r="19" spans="1:5" ht="24">
      <c r="A19" s="1" t="s">
        <v>21</v>
      </c>
      <c r="D19" s="20">
        <v>440888098743.3333</v>
      </c>
      <c r="E19" s="18"/>
    </row>
    <row r="20" spans="1:5" ht="24">
      <c r="A20" s="1" t="s">
        <v>22</v>
      </c>
      <c r="D20" s="17">
        <v>4343871496.110005</v>
      </c>
      <c r="E20" s="21"/>
    </row>
    <row r="21" spans="1:5" ht="24">
      <c r="A21" s="1" t="s">
        <v>30</v>
      </c>
      <c r="D21" s="17">
        <v>0</v>
      </c>
      <c r="E21" s="21"/>
    </row>
    <row r="22" spans="1:5" ht="24">
      <c r="A22" s="1" t="s">
        <v>23</v>
      </c>
      <c r="D22" s="22">
        <v>568420306.1299999</v>
      </c>
      <c r="E22" s="18">
        <f>SUM(D19:D22)</f>
        <v>445800390545.5733</v>
      </c>
    </row>
    <row r="23" spans="1:5" s="3" customFormat="1" ht="24.75" thickBot="1">
      <c r="A23" s="3" t="s">
        <v>24</v>
      </c>
      <c r="D23" s="18"/>
      <c r="E23" s="23">
        <f>E17-E22</f>
        <v>3715005378.919983</v>
      </c>
    </row>
    <row r="24" ht="24.75" thickTop="1"/>
  </sheetData>
  <sheetProtection/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2"/>
  <sheetViews>
    <sheetView zoomScale="75" zoomScaleNormal="75" zoomScaleSheetLayoutView="10" zoomScalePageLayoutView="0" workbookViewId="0" topLeftCell="A97">
      <selection activeCell="H140" sqref="H140"/>
    </sheetView>
  </sheetViews>
  <sheetFormatPr defaultColWidth="21.28125" defaultRowHeight="12.75"/>
  <cols>
    <col min="1" max="1" width="21.140625" style="210" customWidth="1"/>
    <col min="2" max="3" width="17.28125" style="178" bestFit="1" customWidth="1"/>
    <col min="4" max="4" width="17.8515625" style="178" bestFit="1" customWidth="1"/>
    <col min="5" max="5" width="20.28125" style="178" bestFit="1" customWidth="1"/>
    <col min="6" max="6" width="17.7109375" style="178" bestFit="1" customWidth="1"/>
    <col min="7" max="7" width="16.140625" style="178" customWidth="1"/>
    <col min="8" max="8" width="14.8515625" style="178" bestFit="1" customWidth="1"/>
    <col min="9" max="9" width="15.00390625" style="178" customWidth="1"/>
    <col min="10" max="10" width="17.421875" style="178" bestFit="1" customWidth="1"/>
    <col min="11" max="12" width="19.140625" style="178" bestFit="1" customWidth="1"/>
    <col min="13" max="13" width="16.28125" style="179" customWidth="1"/>
    <col min="14" max="14" width="13.140625" style="179" customWidth="1"/>
    <col min="15" max="15" width="15.28125" style="178" customWidth="1"/>
    <col min="16" max="16" width="17.421875" style="178" bestFit="1" customWidth="1"/>
    <col min="17" max="18" width="19.421875" style="178" bestFit="1" customWidth="1"/>
    <col min="19" max="16384" width="21.28125" style="178" customWidth="1"/>
  </cols>
  <sheetData>
    <row r="1" spans="1:16" s="133" customFormat="1" ht="24">
      <c r="A1" s="24" t="s">
        <v>112</v>
      </c>
      <c r="G1" s="95"/>
      <c r="L1" s="95"/>
      <c r="M1" s="95"/>
      <c r="N1" s="134"/>
      <c r="O1" s="134"/>
      <c r="P1" s="134"/>
    </row>
    <row r="2" spans="1:18" s="1" customFormat="1" ht="24">
      <c r="A2" s="49"/>
      <c r="G2" s="25"/>
      <c r="L2" s="3"/>
      <c r="M2" s="25"/>
      <c r="R2" s="27" t="s">
        <v>34</v>
      </c>
    </row>
    <row r="3" spans="1:18" s="156" customFormat="1" ht="21.75">
      <c r="A3" s="154"/>
      <c r="B3" s="345" t="s">
        <v>7</v>
      </c>
      <c r="C3" s="345"/>
      <c r="D3" s="345"/>
      <c r="E3" s="345"/>
      <c r="F3" s="345"/>
      <c r="G3" s="345"/>
      <c r="H3" s="345"/>
      <c r="I3" s="345"/>
      <c r="J3" s="345"/>
      <c r="K3" s="345"/>
      <c r="L3" s="345" t="s">
        <v>8</v>
      </c>
      <c r="M3" s="345"/>
      <c r="N3" s="345"/>
      <c r="O3" s="345"/>
      <c r="P3" s="345"/>
      <c r="Q3" s="345"/>
      <c r="R3" s="155"/>
    </row>
    <row r="4" spans="1:18" s="156" customFormat="1" ht="21.75">
      <c r="A4" s="157" t="s">
        <v>6</v>
      </c>
      <c r="B4" s="157" t="s">
        <v>86</v>
      </c>
      <c r="C4" s="157" t="s">
        <v>92</v>
      </c>
      <c r="D4" s="157" t="s">
        <v>88</v>
      </c>
      <c r="E4" s="157" t="s">
        <v>89</v>
      </c>
      <c r="F4" s="157" t="s">
        <v>99</v>
      </c>
      <c r="G4" s="157" t="s">
        <v>100</v>
      </c>
      <c r="H4" s="157" t="s">
        <v>101</v>
      </c>
      <c r="I4" s="157" t="s">
        <v>102</v>
      </c>
      <c r="J4" s="157" t="s">
        <v>91</v>
      </c>
      <c r="K4" s="157" t="s">
        <v>4</v>
      </c>
      <c r="L4" s="157" t="s">
        <v>86</v>
      </c>
      <c r="M4" s="157" t="s">
        <v>89</v>
      </c>
      <c r="N4" s="157" t="s">
        <v>99</v>
      </c>
      <c r="O4" s="157" t="s">
        <v>100</v>
      </c>
      <c r="P4" s="157" t="s">
        <v>91</v>
      </c>
      <c r="Q4" s="157" t="s">
        <v>4</v>
      </c>
      <c r="R4" s="157" t="s">
        <v>4</v>
      </c>
    </row>
    <row r="5" spans="1:18" s="156" customFormat="1" ht="21.75">
      <c r="A5" s="158"/>
      <c r="B5" s="158"/>
      <c r="C5" s="158" t="s">
        <v>302</v>
      </c>
      <c r="D5" s="158"/>
      <c r="E5" s="158" t="s">
        <v>90</v>
      </c>
      <c r="F5" s="158" t="s">
        <v>103</v>
      </c>
      <c r="G5" s="158" t="s">
        <v>104</v>
      </c>
      <c r="H5" s="158" t="s">
        <v>105</v>
      </c>
      <c r="I5" s="158" t="s">
        <v>106</v>
      </c>
      <c r="J5" s="158"/>
      <c r="K5" s="158"/>
      <c r="L5" s="158"/>
      <c r="M5" s="158" t="s">
        <v>90</v>
      </c>
      <c r="N5" s="158" t="s">
        <v>103</v>
      </c>
      <c r="O5" s="158" t="s">
        <v>104</v>
      </c>
      <c r="P5" s="280"/>
      <c r="Q5" s="280"/>
      <c r="R5" s="280"/>
    </row>
    <row r="6" spans="1:18" s="284" customFormat="1" ht="24">
      <c r="A6" s="281" t="s">
        <v>9</v>
      </c>
      <c r="B6" s="282"/>
      <c r="C6" s="282"/>
      <c r="D6" s="282"/>
      <c r="E6" s="282"/>
      <c r="F6" s="282"/>
      <c r="G6" s="282"/>
      <c r="H6" s="282"/>
      <c r="I6" s="282"/>
      <c r="J6" s="282"/>
      <c r="K6" s="283"/>
      <c r="L6" s="282"/>
      <c r="M6" s="282"/>
      <c r="N6" s="282"/>
      <c r="O6" s="282"/>
      <c r="P6" s="282"/>
      <c r="Q6" s="282"/>
      <c r="R6" s="282"/>
    </row>
    <row r="7" spans="1:18" s="91" customFormat="1" ht="24">
      <c r="A7" s="285">
        <v>300600003</v>
      </c>
      <c r="B7" s="28">
        <v>7305682.370000002</v>
      </c>
      <c r="C7" s="28">
        <v>1592208.97</v>
      </c>
      <c r="D7" s="28">
        <v>760493.69</v>
      </c>
      <c r="E7" s="28">
        <v>8712345.73</v>
      </c>
      <c r="F7" s="28">
        <v>692549.71</v>
      </c>
      <c r="G7" s="10"/>
      <c r="H7" s="10"/>
      <c r="I7" s="10"/>
      <c r="J7" s="10"/>
      <c r="K7" s="10">
        <f>SUM(B7:J7)</f>
        <v>19063280.470000003</v>
      </c>
      <c r="L7" s="28">
        <v>15828397.184678113</v>
      </c>
      <c r="M7" s="28">
        <v>259213.66463212747</v>
      </c>
      <c r="N7" s="28">
        <v>174.19107296137338</v>
      </c>
      <c r="O7" s="28">
        <v>107602.6977314531</v>
      </c>
      <c r="P7" s="28">
        <v>2448442.342265481</v>
      </c>
      <c r="Q7" s="10">
        <f>SUM(L7:P7)</f>
        <v>18643830.080380134</v>
      </c>
      <c r="R7" s="286">
        <f>K7+Q7</f>
        <v>37707110.55038014</v>
      </c>
    </row>
    <row r="8" spans="1:18" s="91" customFormat="1" ht="24">
      <c r="A8" s="285">
        <v>300600004</v>
      </c>
      <c r="B8" s="28">
        <v>7045694.71</v>
      </c>
      <c r="C8" s="28">
        <v>123000</v>
      </c>
      <c r="D8" s="28">
        <v>1062399.6600000001</v>
      </c>
      <c r="E8" s="28">
        <v>4469589.09</v>
      </c>
      <c r="F8" s="28">
        <v>729460.1899999998</v>
      </c>
      <c r="G8" s="10"/>
      <c r="H8" s="10"/>
      <c r="I8" s="10"/>
      <c r="J8" s="10"/>
      <c r="K8" s="10">
        <f aca="true" t="shared" si="0" ref="K8:K71">SUM(B8:J8)</f>
        <v>13430143.65</v>
      </c>
      <c r="L8" s="28">
        <v>21104529.579570822</v>
      </c>
      <c r="M8" s="28">
        <v>345618.21950950334</v>
      </c>
      <c r="N8" s="28">
        <v>232.25476394849784</v>
      </c>
      <c r="O8" s="28">
        <v>143470.26364193746</v>
      </c>
      <c r="P8" s="28">
        <v>3264589.7896873085</v>
      </c>
      <c r="Q8" s="10">
        <f aca="true" t="shared" si="1" ref="Q8:Q71">SUM(L8:P8)</f>
        <v>24858440.107173525</v>
      </c>
      <c r="R8" s="286">
        <f aca="true" t="shared" si="2" ref="R8:R71">K8+Q8</f>
        <v>38288583.75717352</v>
      </c>
    </row>
    <row r="9" spans="1:18" s="91" customFormat="1" ht="24">
      <c r="A9" s="285">
        <v>300600005</v>
      </c>
      <c r="B9" s="28">
        <v>11257640.100000001</v>
      </c>
      <c r="C9" s="28">
        <v>139600</v>
      </c>
      <c r="D9" s="28">
        <v>723792.3</v>
      </c>
      <c r="E9" s="28">
        <v>47601657.56</v>
      </c>
      <c r="F9" s="28">
        <v>5268745.819999999</v>
      </c>
      <c r="G9" s="10"/>
      <c r="H9" s="10"/>
      <c r="I9" s="10"/>
      <c r="J9" s="10"/>
      <c r="K9" s="10">
        <f t="shared" si="0"/>
        <v>64991435.78000001</v>
      </c>
      <c r="L9" s="28">
        <v>24757236.622188844</v>
      </c>
      <c r="M9" s="28">
        <v>405436.7575015328</v>
      </c>
      <c r="N9" s="28">
        <v>272.4527038626609</v>
      </c>
      <c r="O9" s="28">
        <v>168301.65542611896</v>
      </c>
      <c r="P9" s="28">
        <v>3829614.9455947275</v>
      </c>
      <c r="Q9" s="10">
        <f t="shared" si="1"/>
        <v>29160862.433415085</v>
      </c>
      <c r="R9" s="286">
        <f t="shared" si="2"/>
        <v>94152298.21341509</v>
      </c>
    </row>
    <row r="10" spans="1:18" s="91" customFormat="1" ht="24">
      <c r="A10" s="285">
        <v>300600009</v>
      </c>
      <c r="B10" s="28">
        <v>24574392.770000003</v>
      </c>
      <c r="C10" s="28">
        <v>483740</v>
      </c>
      <c r="D10" s="28">
        <v>27251390.130000003</v>
      </c>
      <c r="E10" s="28">
        <v>90144645.86000001</v>
      </c>
      <c r="F10" s="28">
        <v>45701196.67</v>
      </c>
      <c r="G10" s="28">
        <v>3000000</v>
      </c>
      <c r="H10" s="28">
        <v>372523.15</v>
      </c>
      <c r="I10" s="28">
        <v>0</v>
      </c>
      <c r="J10" s="10"/>
      <c r="K10" s="10">
        <f t="shared" si="0"/>
        <v>191527888.58</v>
      </c>
      <c r="L10" s="28">
        <v>51137898.596652366</v>
      </c>
      <c r="M10" s="28">
        <v>837459.531888412</v>
      </c>
      <c r="N10" s="28">
        <v>562.7711587982832</v>
      </c>
      <c r="O10" s="28">
        <v>347639.4849785408</v>
      </c>
      <c r="P10" s="28">
        <v>7910352.182703863</v>
      </c>
      <c r="Q10" s="10">
        <f t="shared" si="1"/>
        <v>60233912.56738198</v>
      </c>
      <c r="R10" s="286">
        <f t="shared" si="2"/>
        <v>251761801.147382</v>
      </c>
    </row>
    <row r="11" spans="1:18" s="91" customFormat="1" ht="24">
      <c r="A11" s="285">
        <v>300600010</v>
      </c>
      <c r="B11" s="28">
        <v>3161036.75</v>
      </c>
      <c r="C11" s="28">
        <v>140000</v>
      </c>
      <c r="D11" s="28">
        <v>315531.83</v>
      </c>
      <c r="E11" s="28">
        <v>3498390.2899999996</v>
      </c>
      <c r="F11" s="28">
        <v>401151.53999999986</v>
      </c>
      <c r="G11" s="10"/>
      <c r="H11" s="10"/>
      <c r="I11" s="10"/>
      <c r="J11" s="28">
        <v>35900</v>
      </c>
      <c r="K11" s="10">
        <f t="shared" si="0"/>
        <v>7552010.409999999</v>
      </c>
      <c r="L11" s="28">
        <v>12378618.311094422</v>
      </c>
      <c r="M11" s="28">
        <v>202718.3787507664</v>
      </c>
      <c r="N11" s="28">
        <v>136.22635193133044</v>
      </c>
      <c r="O11" s="28">
        <v>84150.82771305948</v>
      </c>
      <c r="P11" s="28">
        <v>1914807.4727973638</v>
      </c>
      <c r="Q11" s="10">
        <f t="shared" si="1"/>
        <v>14580431.216707543</v>
      </c>
      <c r="R11" s="286">
        <f t="shared" si="2"/>
        <v>22132441.626707543</v>
      </c>
    </row>
    <row r="12" spans="1:18" s="91" customFormat="1" ht="24">
      <c r="A12" s="285">
        <v>300600016</v>
      </c>
      <c r="B12" s="28">
        <v>5195718.33</v>
      </c>
      <c r="C12" s="28">
        <v>1407514.62</v>
      </c>
      <c r="D12" s="28">
        <v>1352170</v>
      </c>
      <c r="E12" s="28">
        <v>2702850.78</v>
      </c>
      <c r="F12" s="28">
        <v>1681374.4499999997</v>
      </c>
      <c r="G12" s="10"/>
      <c r="H12" s="10"/>
      <c r="I12" s="10"/>
      <c r="J12" s="10"/>
      <c r="K12" s="10">
        <f t="shared" si="0"/>
        <v>12339628.18</v>
      </c>
      <c r="L12" s="28">
        <v>14002043.6633691</v>
      </c>
      <c r="M12" s="28">
        <v>229304.39563611278</v>
      </c>
      <c r="N12" s="28">
        <v>154.09210300429183</v>
      </c>
      <c r="O12" s="28">
        <v>95187.00183936236</v>
      </c>
      <c r="P12" s="28">
        <v>2165929.7643117723</v>
      </c>
      <c r="Q12" s="10">
        <f t="shared" si="1"/>
        <v>16492618.917259352</v>
      </c>
      <c r="R12" s="286">
        <f t="shared" si="2"/>
        <v>28832247.09725935</v>
      </c>
    </row>
    <row r="13" spans="1:18" s="91" customFormat="1" ht="24">
      <c r="A13" s="285">
        <v>300600017</v>
      </c>
      <c r="B13" s="28">
        <v>4049425.55</v>
      </c>
      <c r="C13" s="28">
        <v>113340</v>
      </c>
      <c r="D13" s="28">
        <v>897840</v>
      </c>
      <c r="E13" s="28">
        <v>2273863.41</v>
      </c>
      <c r="F13" s="28">
        <v>8002464.43</v>
      </c>
      <c r="G13" s="10"/>
      <c r="H13" s="28">
        <v>26413.95</v>
      </c>
      <c r="I13" s="10"/>
      <c r="J13" s="28">
        <v>4051096.43</v>
      </c>
      <c r="K13" s="10">
        <f t="shared" si="0"/>
        <v>19414443.77</v>
      </c>
      <c r="L13" s="28">
        <v>13799115.494334763</v>
      </c>
      <c r="M13" s="28">
        <v>225981.1435254445</v>
      </c>
      <c r="N13" s="28">
        <v>151.85888412017167</v>
      </c>
      <c r="O13" s="28">
        <v>93807.4800735745</v>
      </c>
      <c r="P13" s="28">
        <v>2134539.477872471</v>
      </c>
      <c r="Q13" s="10">
        <f t="shared" si="1"/>
        <v>16253595.454690373</v>
      </c>
      <c r="R13" s="286">
        <f t="shared" si="2"/>
        <v>35668039.22469037</v>
      </c>
    </row>
    <row r="14" spans="1:18" s="91" customFormat="1" ht="24">
      <c r="A14" s="285">
        <v>300600020</v>
      </c>
      <c r="B14" s="28">
        <v>5058158.05</v>
      </c>
      <c r="C14" s="28">
        <v>84810</v>
      </c>
      <c r="D14" s="28">
        <v>533040</v>
      </c>
      <c r="E14" s="28">
        <v>1291217.5099999998</v>
      </c>
      <c r="F14" s="28">
        <v>768098.7100000001</v>
      </c>
      <c r="G14" s="10"/>
      <c r="H14" s="10"/>
      <c r="I14" s="10"/>
      <c r="J14" s="28">
        <v>885217.1000000001</v>
      </c>
      <c r="K14" s="10">
        <f t="shared" si="0"/>
        <v>8620541.37</v>
      </c>
      <c r="L14" s="28">
        <v>12581546.480128756</v>
      </c>
      <c r="M14" s="28">
        <v>206041.6308614347</v>
      </c>
      <c r="N14" s="28">
        <v>138.45957081545063</v>
      </c>
      <c r="O14" s="28">
        <v>85530.34947884733</v>
      </c>
      <c r="P14" s="28">
        <v>1946197.7592366647</v>
      </c>
      <c r="Q14" s="10">
        <f t="shared" si="1"/>
        <v>14819454.679276519</v>
      </c>
      <c r="R14" s="286">
        <f t="shared" si="2"/>
        <v>23439996.049276516</v>
      </c>
    </row>
    <row r="15" spans="1:18" s="91" customFormat="1" ht="24">
      <c r="A15" s="285">
        <v>300600021</v>
      </c>
      <c r="B15" s="28">
        <v>4248737.93</v>
      </c>
      <c r="C15" s="28">
        <v>201800</v>
      </c>
      <c r="D15" s="28">
        <v>432260</v>
      </c>
      <c r="E15" s="28">
        <v>2656992.8599999994</v>
      </c>
      <c r="F15" s="28">
        <v>1962096.21</v>
      </c>
      <c r="G15" s="10"/>
      <c r="H15" s="28">
        <v>41635</v>
      </c>
      <c r="I15" s="10"/>
      <c r="J15" s="28">
        <v>2718512</v>
      </c>
      <c r="K15" s="10">
        <f t="shared" si="0"/>
        <v>12262034</v>
      </c>
      <c r="L15" s="28">
        <v>11161049.296888413</v>
      </c>
      <c r="M15" s="28">
        <v>182778.8660867566</v>
      </c>
      <c r="N15" s="28">
        <v>122.82703862660942</v>
      </c>
      <c r="O15" s="28">
        <v>75873.69711833232</v>
      </c>
      <c r="P15" s="28">
        <v>1726465.7541615576</v>
      </c>
      <c r="Q15" s="10">
        <f t="shared" si="1"/>
        <v>13146290.441293687</v>
      </c>
      <c r="R15" s="286">
        <f t="shared" si="2"/>
        <v>25408324.441293687</v>
      </c>
    </row>
    <row r="16" spans="1:18" s="91" customFormat="1" ht="24">
      <c r="A16" s="285">
        <v>300600022</v>
      </c>
      <c r="B16" s="28">
        <v>2846892.35</v>
      </c>
      <c r="C16" s="28">
        <v>50450</v>
      </c>
      <c r="D16" s="28">
        <v>1004305</v>
      </c>
      <c r="E16" s="28">
        <v>1709458.4499999997</v>
      </c>
      <c r="F16" s="28">
        <v>1737403.0200000003</v>
      </c>
      <c r="G16" s="10"/>
      <c r="H16" s="10"/>
      <c r="I16" s="28">
        <v>13385.51</v>
      </c>
      <c r="J16" s="10"/>
      <c r="K16" s="10">
        <f t="shared" si="0"/>
        <v>7361894.33</v>
      </c>
      <c r="L16" s="28">
        <v>9943480.282682406</v>
      </c>
      <c r="M16" s="28">
        <v>162839.35342274673</v>
      </c>
      <c r="N16" s="28">
        <v>109.4277253218884</v>
      </c>
      <c r="O16" s="28">
        <v>67596.56652360516</v>
      </c>
      <c r="P16" s="28">
        <v>1538124.035525751</v>
      </c>
      <c r="Q16" s="10">
        <f t="shared" si="1"/>
        <v>11712149.66587983</v>
      </c>
      <c r="R16" s="286">
        <f t="shared" si="2"/>
        <v>19074043.99587983</v>
      </c>
    </row>
    <row r="17" spans="1:18" s="91" customFormat="1" ht="24">
      <c r="A17" s="285">
        <v>300600026</v>
      </c>
      <c r="B17" s="28">
        <v>2519110.39</v>
      </c>
      <c r="C17" s="28">
        <v>104480</v>
      </c>
      <c r="D17" s="28">
        <v>1012845.1</v>
      </c>
      <c r="E17" s="28">
        <v>2457587.26</v>
      </c>
      <c r="F17" s="28">
        <v>897951.2</v>
      </c>
      <c r="G17" s="10"/>
      <c r="H17" s="10"/>
      <c r="I17" s="10"/>
      <c r="J17" s="10"/>
      <c r="K17" s="10">
        <f t="shared" si="0"/>
        <v>6991973.95</v>
      </c>
      <c r="L17" s="28">
        <v>10958121.127854077</v>
      </c>
      <c r="M17" s="28">
        <v>179455.6139760883</v>
      </c>
      <c r="N17" s="28">
        <v>120.59381974248925</v>
      </c>
      <c r="O17" s="28">
        <v>74494.17535254445</v>
      </c>
      <c r="P17" s="28">
        <v>1695075.4677222564</v>
      </c>
      <c r="Q17" s="10">
        <f t="shared" si="1"/>
        <v>12907266.978724707</v>
      </c>
      <c r="R17" s="286">
        <f t="shared" si="2"/>
        <v>19899240.928724706</v>
      </c>
    </row>
    <row r="18" spans="1:18" s="91" customFormat="1" ht="24">
      <c r="A18" s="285">
        <v>300600030</v>
      </c>
      <c r="B18" s="28">
        <v>882150.5</v>
      </c>
      <c r="C18" s="28">
        <v>41144</v>
      </c>
      <c r="D18" s="28">
        <v>376080</v>
      </c>
      <c r="E18" s="28">
        <v>485772.32000000007</v>
      </c>
      <c r="F18" s="28">
        <v>522527.26999999996</v>
      </c>
      <c r="G18" s="10"/>
      <c r="H18" s="10"/>
      <c r="I18" s="28">
        <v>4</v>
      </c>
      <c r="J18" s="10"/>
      <c r="K18" s="10">
        <f t="shared" si="0"/>
        <v>2307678.09</v>
      </c>
      <c r="L18" s="28">
        <v>5276132.394892706</v>
      </c>
      <c r="M18" s="28">
        <v>86404.55487737583</v>
      </c>
      <c r="N18" s="28">
        <v>58.06369098712446</v>
      </c>
      <c r="O18" s="28">
        <v>35867.565910484365</v>
      </c>
      <c r="P18" s="28">
        <v>816147.4474218271</v>
      </c>
      <c r="Q18" s="10">
        <f t="shared" si="1"/>
        <v>6214610.026793381</v>
      </c>
      <c r="R18" s="286">
        <f t="shared" si="2"/>
        <v>8522288.116793381</v>
      </c>
    </row>
    <row r="19" spans="1:18" s="91" customFormat="1" ht="24">
      <c r="A19" s="285">
        <v>300600031</v>
      </c>
      <c r="B19" s="28">
        <v>1338644</v>
      </c>
      <c r="C19" s="28">
        <v>75680</v>
      </c>
      <c r="D19" s="28">
        <v>440788</v>
      </c>
      <c r="E19" s="28">
        <v>755847.7100000001</v>
      </c>
      <c r="F19" s="28">
        <v>678683</v>
      </c>
      <c r="G19" s="10"/>
      <c r="H19" s="10"/>
      <c r="I19" s="10"/>
      <c r="J19" s="10"/>
      <c r="K19" s="10">
        <f t="shared" si="0"/>
        <v>3289642.71</v>
      </c>
      <c r="L19" s="28">
        <v>5276132.394892706</v>
      </c>
      <c r="M19" s="28">
        <v>86404.55487737583</v>
      </c>
      <c r="N19" s="28">
        <v>58.06369098712446</v>
      </c>
      <c r="O19" s="28">
        <v>35867.565910484365</v>
      </c>
      <c r="P19" s="28">
        <v>816147.4474218271</v>
      </c>
      <c r="Q19" s="10">
        <f t="shared" si="1"/>
        <v>6214610.026793381</v>
      </c>
      <c r="R19" s="286">
        <f t="shared" si="2"/>
        <v>9504252.73679338</v>
      </c>
    </row>
    <row r="20" spans="1:18" s="91" customFormat="1" ht="24">
      <c r="A20" s="285">
        <v>300600032</v>
      </c>
      <c r="B20" s="28">
        <v>2593981.61</v>
      </c>
      <c r="C20" s="28">
        <v>81618</v>
      </c>
      <c r="D20" s="28">
        <v>548280</v>
      </c>
      <c r="E20" s="28">
        <v>1178219.7299999997</v>
      </c>
      <c r="F20" s="28">
        <v>721264.6800000002</v>
      </c>
      <c r="G20" s="10"/>
      <c r="H20" s="10"/>
      <c r="I20" s="28">
        <v>37</v>
      </c>
      <c r="J20" s="10"/>
      <c r="K20" s="10">
        <f t="shared" si="0"/>
        <v>5123401.02</v>
      </c>
      <c r="L20" s="28">
        <v>7305414.085236051</v>
      </c>
      <c r="M20" s="28">
        <v>119637.07598405884</v>
      </c>
      <c r="N20" s="28">
        <v>80.39587982832617</v>
      </c>
      <c r="O20" s="28">
        <v>49662.78356836297</v>
      </c>
      <c r="P20" s="28">
        <v>1130050.3118148376</v>
      </c>
      <c r="Q20" s="10">
        <f t="shared" si="1"/>
        <v>8604844.65248314</v>
      </c>
      <c r="R20" s="286">
        <f t="shared" si="2"/>
        <v>13728245.672483139</v>
      </c>
    </row>
    <row r="21" spans="1:18" s="91" customFormat="1" ht="24">
      <c r="A21" s="285">
        <v>300600035</v>
      </c>
      <c r="B21" s="28">
        <v>3633157.56</v>
      </c>
      <c r="C21" s="28">
        <v>30150</v>
      </c>
      <c r="D21" s="28">
        <v>518500</v>
      </c>
      <c r="E21" s="28">
        <v>1233298.32</v>
      </c>
      <c r="F21" s="28">
        <v>1055715.2499999998</v>
      </c>
      <c r="G21" s="10"/>
      <c r="H21" s="10"/>
      <c r="I21" s="10"/>
      <c r="J21" s="28">
        <v>1375652.16</v>
      </c>
      <c r="K21" s="10">
        <f t="shared" si="0"/>
        <v>7846473.29</v>
      </c>
      <c r="L21" s="28">
        <v>8928839.437510729</v>
      </c>
      <c r="M21" s="28">
        <v>146223.09286940526</v>
      </c>
      <c r="N21" s="28">
        <v>98.26163090128755</v>
      </c>
      <c r="O21" s="28">
        <v>60698.95769466585</v>
      </c>
      <c r="P21" s="28">
        <v>1381172.603329246</v>
      </c>
      <c r="Q21" s="10">
        <f t="shared" si="1"/>
        <v>10517032.353034947</v>
      </c>
      <c r="R21" s="286">
        <f t="shared" si="2"/>
        <v>18363505.643034946</v>
      </c>
    </row>
    <row r="22" spans="1:18" s="91" customFormat="1" ht="24">
      <c r="A22" s="285">
        <v>300600036</v>
      </c>
      <c r="B22" s="28">
        <v>2181164</v>
      </c>
      <c r="C22" s="28">
        <v>25512</v>
      </c>
      <c r="D22" s="28">
        <v>509184</v>
      </c>
      <c r="E22" s="28">
        <v>2055156.6700000002</v>
      </c>
      <c r="F22" s="28">
        <v>742801.74</v>
      </c>
      <c r="G22" s="10"/>
      <c r="H22" s="10"/>
      <c r="I22" s="10"/>
      <c r="J22" s="10"/>
      <c r="K22" s="10">
        <f t="shared" si="0"/>
        <v>5513818.41</v>
      </c>
      <c r="L22" s="28">
        <v>8117126.761373391</v>
      </c>
      <c r="M22" s="28">
        <v>132930.08442673206</v>
      </c>
      <c r="N22" s="28">
        <v>89.32875536480687</v>
      </c>
      <c r="O22" s="28">
        <v>55180.87063151441</v>
      </c>
      <c r="P22" s="28">
        <v>1255611.4575720415</v>
      </c>
      <c r="Q22" s="10">
        <f t="shared" si="1"/>
        <v>9560938.502759043</v>
      </c>
      <c r="R22" s="286">
        <f t="shared" si="2"/>
        <v>15074756.912759043</v>
      </c>
    </row>
    <row r="23" spans="1:18" s="91" customFormat="1" ht="24">
      <c r="A23" s="285">
        <v>300600037</v>
      </c>
      <c r="B23" s="28">
        <v>5360532</v>
      </c>
      <c r="C23" s="28">
        <v>1136706</v>
      </c>
      <c r="D23" s="28">
        <v>945868</v>
      </c>
      <c r="E23" s="28">
        <v>2300261.5500000003</v>
      </c>
      <c r="F23" s="28">
        <v>2757417.58</v>
      </c>
      <c r="G23" s="10"/>
      <c r="H23" s="10"/>
      <c r="I23" s="28">
        <v>697.57</v>
      </c>
      <c r="J23" s="10"/>
      <c r="K23" s="10">
        <f t="shared" si="0"/>
        <v>12501482.700000001</v>
      </c>
      <c r="L23" s="28">
        <v>14002043.6633691</v>
      </c>
      <c r="M23" s="28">
        <v>229304.39563611278</v>
      </c>
      <c r="N23" s="28">
        <v>154.09210300429183</v>
      </c>
      <c r="O23" s="28">
        <v>95187.00183936236</v>
      </c>
      <c r="P23" s="28">
        <v>2165929.7643117723</v>
      </c>
      <c r="Q23" s="10">
        <f t="shared" si="1"/>
        <v>16492618.917259352</v>
      </c>
      <c r="R23" s="286">
        <f t="shared" si="2"/>
        <v>28994101.617259353</v>
      </c>
    </row>
    <row r="24" spans="1:18" s="91" customFormat="1" ht="24">
      <c r="A24" s="285">
        <v>300600038</v>
      </c>
      <c r="B24" s="28">
        <v>4602109.54</v>
      </c>
      <c r="C24" s="28">
        <v>18386</v>
      </c>
      <c r="D24" s="28">
        <v>611614</v>
      </c>
      <c r="E24" s="28">
        <v>6907010.790000001</v>
      </c>
      <c r="F24" s="28">
        <v>1189711.8199999998</v>
      </c>
      <c r="G24" s="10"/>
      <c r="H24" s="28">
        <v>40921.8</v>
      </c>
      <c r="I24" s="10"/>
      <c r="J24" s="28">
        <v>2341167.28</v>
      </c>
      <c r="K24" s="10">
        <f t="shared" si="0"/>
        <v>15710921.230000002</v>
      </c>
      <c r="L24" s="28">
        <v>8725911.268476397</v>
      </c>
      <c r="M24" s="28">
        <v>142899.84075873694</v>
      </c>
      <c r="N24" s="28">
        <v>96.02841201716737</v>
      </c>
      <c r="O24" s="28">
        <v>59319.43592887799</v>
      </c>
      <c r="P24" s="28">
        <v>1349782.3168899447</v>
      </c>
      <c r="Q24" s="10">
        <f t="shared" si="1"/>
        <v>10278008.890465975</v>
      </c>
      <c r="R24" s="286">
        <f t="shared" si="2"/>
        <v>25988930.12046598</v>
      </c>
    </row>
    <row r="25" spans="1:18" s="91" customFormat="1" ht="24">
      <c r="A25" s="285">
        <v>300600039</v>
      </c>
      <c r="B25" s="28">
        <v>7975080.97</v>
      </c>
      <c r="C25" s="28">
        <v>226156</v>
      </c>
      <c r="D25" s="28">
        <v>459172</v>
      </c>
      <c r="E25" s="28">
        <v>4874849.640000001</v>
      </c>
      <c r="F25" s="28">
        <v>1714966.7499999998</v>
      </c>
      <c r="G25" s="10"/>
      <c r="H25" s="28">
        <v>65224.5</v>
      </c>
      <c r="I25" s="28">
        <v>6106.56</v>
      </c>
      <c r="J25" s="28">
        <v>10922807.16</v>
      </c>
      <c r="K25" s="10">
        <f t="shared" si="0"/>
        <v>26244363.58</v>
      </c>
      <c r="L25" s="28">
        <v>20901601.410536475</v>
      </c>
      <c r="M25" s="28">
        <v>342294.96739883506</v>
      </c>
      <c r="N25" s="28">
        <v>230.02154506437765</v>
      </c>
      <c r="O25" s="28">
        <v>142090.7418761496</v>
      </c>
      <c r="P25" s="28">
        <v>3233199.5032480075</v>
      </c>
      <c r="Q25" s="10">
        <f t="shared" si="1"/>
        <v>24619416.64460453</v>
      </c>
      <c r="R25" s="286">
        <f t="shared" si="2"/>
        <v>50863780.22460453</v>
      </c>
    </row>
    <row r="26" spans="1:18" s="91" customFormat="1" ht="24">
      <c r="A26" s="285">
        <v>300600040</v>
      </c>
      <c r="B26" s="28">
        <v>3142508</v>
      </c>
      <c r="C26" s="28">
        <v>88844</v>
      </c>
      <c r="D26" s="28">
        <v>1059623</v>
      </c>
      <c r="E26" s="28">
        <v>2190438.79</v>
      </c>
      <c r="F26" s="28">
        <v>1898549.76</v>
      </c>
      <c r="G26" s="10"/>
      <c r="H26" s="28">
        <v>86671.42</v>
      </c>
      <c r="I26" s="28">
        <v>13</v>
      </c>
      <c r="J26" s="10"/>
      <c r="K26" s="10">
        <f t="shared" si="0"/>
        <v>8466647.97</v>
      </c>
      <c r="L26" s="28">
        <v>11566905.634957084</v>
      </c>
      <c r="M26" s="28">
        <v>189425.3703080932</v>
      </c>
      <c r="N26" s="28">
        <v>127.29347639484978</v>
      </c>
      <c r="O26" s="28">
        <v>78632.74064990804</v>
      </c>
      <c r="P26" s="28">
        <v>1789246.3270401596</v>
      </c>
      <c r="Q26" s="10">
        <f t="shared" si="1"/>
        <v>13624337.366431642</v>
      </c>
      <c r="R26" s="286">
        <f t="shared" si="2"/>
        <v>22090985.336431645</v>
      </c>
    </row>
    <row r="27" spans="1:18" s="91" customFormat="1" ht="24">
      <c r="A27" s="285">
        <v>300600044</v>
      </c>
      <c r="B27" s="28">
        <v>4150536</v>
      </c>
      <c r="C27" s="28">
        <v>53770</v>
      </c>
      <c r="D27" s="28">
        <v>524160</v>
      </c>
      <c r="E27" s="28">
        <v>1334488.73</v>
      </c>
      <c r="F27" s="28">
        <v>1234332.8499999999</v>
      </c>
      <c r="G27" s="10"/>
      <c r="H27" s="28">
        <v>45218.26</v>
      </c>
      <c r="I27" s="10"/>
      <c r="J27" s="28">
        <v>1631630.01</v>
      </c>
      <c r="K27" s="10">
        <f t="shared" si="0"/>
        <v>8974135.85</v>
      </c>
      <c r="L27" s="28">
        <v>10958121.127854077</v>
      </c>
      <c r="M27" s="28">
        <v>179455.6139760883</v>
      </c>
      <c r="N27" s="28">
        <v>120.59381974248925</v>
      </c>
      <c r="O27" s="28">
        <v>74494.17535254445</v>
      </c>
      <c r="P27" s="28">
        <v>1695075.4677222564</v>
      </c>
      <c r="Q27" s="10">
        <f t="shared" si="1"/>
        <v>12907266.978724707</v>
      </c>
      <c r="R27" s="286">
        <f t="shared" si="2"/>
        <v>21881402.828724705</v>
      </c>
    </row>
    <row r="28" spans="1:18" s="91" customFormat="1" ht="24">
      <c r="A28" s="285">
        <v>300600047</v>
      </c>
      <c r="B28" s="28">
        <v>3528223.44</v>
      </c>
      <c r="C28" s="28">
        <v>40000</v>
      </c>
      <c r="D28" s="28">
        <v>902397</v>
      </c>
      <c r="E28" s="28">
        <v>1433629.5899999999</v>
      </c>
      <c r="F28" s="28">
        <v>930072.5200000003</v>
      </c>
      <c r="G28" s="10"/>
      <c r="H28" s="28">
        <v>31882.8</v>
      </c>
      <c r="I28" s="28">
        <v>21769.89</v>
      </c>
      <c r="J28" s="10"/>
      <c r="K28" s="10">
        <f t="shared" si="0"/>
        <v>6887975.239999999</v>
      </c>
      <c r="L28" s="28">
        <v>9740552.11364807</v>
      </c>
      <c r="M28" s="28">
        <v>159516.10131207848</v>
      </c>
      <c r="N28" s="28">
        <v>107.19450643776823</v>
      </c>
      <c r="O28" s="28">
        <v>66217.04475781729</v>
      </c>
      <c r="P28" s="28">
        <v>1506733.74908645</v>
      </c>
      <c r="Q28" s="10">
        <f t="shared" si="1"/>
        <v>11473126.203310855</v>
      </c>
      <c r="R28" s="286">
        <f t="shared" si="2"/>
        <v>18361101.443310853</v>
      </c>
    </row>
    <row r="29" spans="1:18" s="91" customFormat="1" ht="24">
      <c r="A29" s="285">
        <v>300600050</v>
      </c>
      <c r="B29" s="28">
        <v>3063395.5000000005</v>
      </c>
      <c r="C29" s="28">
        <v>123135</v>
      </c>
      <c r="D29" s="28">
        <v>813260</v>
      </c>
      <c r="E29" s="28">
        <v>6660918.930000001</v>
      </c>
      <c r="F29" s="28">
        <v>1682812.94</v>
      </c>
      <c r="G29" s="10"/>
      <c r="H29" s="28">
        <v>46995.6</v>
      </c>
      <c r="I29" s="28">
        <v>12</v>
      </c>
      <c r="J29" s="28">
        <v>5495035.84</v>
      </c>
      <c r="K29" s="10">
        <f t="shared" si="0"/>
        <v>17885565.810000002</v>
      </c>
      <c r="L29" s="28">
        <v>10755192.958819743</v>
      </c>
      <c r="M29" s="28">
        <v>176132.36186541992</v>
      </c>
      <c r="N29" s="28">
        <v>118.3606008583691</v>
      </c>
      <c r="O29" s="28">
        <v>73114.6535867566</v>
      </c>
      <c r="P29" s="28">
        <v>1663685.1812829555</v>
      </c>
      <c r="Q29" s="10">
        <f t="shared" si="1"/>
        <v>12668243.516155735</v>
      </c>
      <c r="R29" s="286">
        <f t="shared" si="2"/>
        <v>30553809.326155737</v>
      </c>
    </row>
    <row r="30" spans="1:18" s="91" customFormat="1" ht="24">
      <c r="A30" s="285">
        <v>300600053</v>
      </c>
      <c r="B30" s="28">
        <v>7038228.67</v>
      </c>
      <c r="C30" s="28">
        <v>15000</v>
      </c>
      <c r="D30" s="28">
        <v>690005</v>
      </c>
      <c r="E30" s="28">
        <v>1383380.3299999998</v>
      </c>
      <c r="F30" s="28">
        <v>1234072.4</v>
      </c>
      <c r="G30" s="10"/>
      <c r="H30" s="10"/>
      <c r="I30" s="28">
        <v>20</v>
      </c>
      <c r="J30" s="28">
        <v>8640931.49</v>
      </c>
      <c r="K30" s="10">
        <f t="shared" si="0"/>
        <v>19001637.89</v>
      </c>
      <c r="L30" s="28">
        <v>20901601.410536475</v>
      </c>
      <c r="M30" s="28">
        <v>342294.96739883506</v>
      </c>
      <c r="N30" s="28">
        <v>230.02154506437765</v>
      </c>
      <c r="O30" s="28">
        <v>142090.7418761496</v>
      </c>
      <c r="P30" s="28">
        <v>3233199.5032480075</v>
      </c>
      <c r="Q30" s="10">
        <f t="shared" si="1"/>
        <v>24619416.64460453</v>
      </c>
      <c r="R30" s="286">
        <f t="shared" si="2"/>
        <v>43621054.534604535</v>
      </c>
    </row>
    <row r="31" spans="1:18" s="91" customFormat="1" ht="24">
      <c r="A31" s="285">
        <v>300600054</v>
      </c>
      <c r="B31" s="28">
        <v>2122846</v>
      </c>
      <c r="C31" s="28">
        <v>72980</v>
      </c>
      <c r="D31" s="28">
        <v>288000</v>
      </c>
      <c r="E31" s="28">
        <v>1538793.1600000001</v>
      </c>
      <c r="F31" s="28">
        <v>589659.91</v>
      </c>
      <c r="G31" s="10"/>
      <c r="H31" s="10"/>
      <c r="I31" s="10"/>
      <c r="J31" s="28">
        <v>9807847.840000002</v>
      </c>
      <c r="K31" s="10">
        <f t="shared" si="0"/>
        <v>14420126.910000002</v>
      </c>
      <c r="L31" s="28">
        <v>5884916.90199571</v>
      </c>
      <c r="M31" s="28">
        <v>96374.31120938074</v>
      </c>
      <c r="N31" s="28">
        <v>64.76334763948496</v>
      </c>
      <c r="O31" s="28">
        <v>40006.131207847946</v>
      </c>
      <c r="P31" s="28">
        <v>910318.3067397303</v>
      </c>
      <c r="Q31" s="10">
        <f t="shared" si="1"/>
        <v>6931680.414500309</v>
      </c>
      <c r="R31" s="286">
        <f t="shared" si="2"/>
        <v>21351807.32450031</v>
      </c>
    </row>
    <row r="32" spans="1:18" s="91" customFormat="1" ht="24">
      <c r="A32" s="285">
        <v>300600055</v>
      </c>
      <c r="B32" s="28">
        <v>6172157.38</v>
      </c>
      <c r="C32" s="28">
        <v>89390</v>
      </c>
      <c r="D32" s="28">
        <v>324105</v>
      </c>
      <c r="E32" s="28">
        <v>5024768.51</v>
      </c>
      <c r="F32" s="28">
        <v>920133.3300000001</v>
      </c>
      <c r="G32" s="10"/>
      <c r="H32" s="10"/>
      <c r="I32" s="10"/>
      <c r="J32" s="28">
        <v>32297141.440000005</v>
      </c>
      <c r="K32" s="10">
        <f t="shared" si="0"/>
        <v>44827695.660000004</v>
      </c>
      <c r="L32" s="28">
        <v>11769833.80399142</v>
      </c>
      <c r="M32" s="28">
        <v>192748.6224187615</v>
      </c>
      <c r="N32" s="28">
        <v>129.52669527896992</v>
      </c>
      <c r="O32" s="28">
        <v>80012.26241569589</v>
      </c>
      <c r="P32" s="28">
        <v>1820636.6134794606</v>
      </c>
      <c r="Q32" s="10">
        <f t="shared" si="1"/>
        <v>13863360.829000618</v>
      </c>
      <c r="R32" s="286">
        <f t="shared" si="2"/>
        <v>58691056.48900062</v>
      </c>
    </row>
    <row r="33" spans="1:18" s="91" customFormat="1" ht="24">
      <c r="A33" s="285">
        <v>300600056</v>
      </c>
      <c r="B33" s="28">
        <v>5288170</v>
      </c>
      <c r="C33" s="28">
        <v>144764</v>
      </c>
      <c r="D33" s="28">
        <v>379997</v>
      </c>
      <c r="E33" s="28">
        <v>5749185.73</v>
      </c>
      <c r="F33" s="28">
        <v>1037558.2899999998</v>
      </c>
      <c r="G33" s="10"/>
      <c r="H33" s="10"/>
      <c r="I33" s="28">
        <v>761.01</v>
      </c>
      <c r="J33" s="28">
        <v>1377094.8199999998</v>
      </c>
      <c r="K33" s="10">
        <f t="shared" si="0"/>
        <v>13977530.85</v>
      </c>
      <c r="L33" s="28">
        <v>9740552.11364807</v>
      </c>
      <c r="M33" s="28">
        <v>159516.10131207848</v>
      </c>
      <c r="N33" s="28">
        <v>107.19450643776823</v>
      </c>
      <c r="O33" s="28">
        <v>66217.04475781729</v>
      </c>
      <c r="P33" s="28">
        <v>1506733.74908645</v>
      </c>
      <c r="Q33" s="10">
        <f t="shared" si="1"/>
        <v>11473126.203310855</v>
      </c>
      <c r="R33" s="286">
        <f t="shared" si="2"/>
        <v>25450657.053310856</v>
      </c>
    </row>
    <row r="34" spans="1:18" s="91" customFormat="1" ht="24">
      <c r="A34" s="285">
        <v>300600057</v>
      </c>
      <c r="B34" s="28">
        <v>3422955.7</v>
      </c>
      <c r="C34" s="28">
        <v>79000</v>
      </c>
      <c r="D34" s="28">
        <v>845594</v>
      </c>
      <c r="E34" s="28">
        <v>1627530.9500000002</v>
      </c>
      <c r="F34" s="28">
        <v>1703093.4300000002</v>
      </c>
      <c r="G34" s="10"/>
      <c r="H34" s="28">
        <v>176740.8</v>
      </c>
      <c r="I34" s="10"/>
      <c r="J34" s="10"/>
      <c r="K34" s="10">
        <f t="shared" si="0"/>
        <v>7854914.88</v>
      </c>
      <c r="L34" s="28">
        <v>9537623.944613736</v>
      </c>
      <c r="M34" s="28">
        <v>156192.8492014102</v>
      </c>
      <c r="N34" s="28">
        <v>104.96128755364806</v>
      </c>
      <c r="O34" s="28">
        <v>64837.52299202943</v>
      </c>
      <c r="P34" s="28">
        <v>1475343.4626471493</v>
      </c>
      <c r="Q34" s="10">
        <f t="shared" si="1"/>
        <v>11234102.74074188</v>
      </c>
      <c r="R34" s="286">
        <f t="shared" si="2"/>
        <v>19089017.62074188</v>
      </c>
    </row>
    <row r="35" spans="1:18" s="91" customFormat="1" ht="24">
      <c r="A35" s="285">
        <v>300600060</v>
      </c>
      <c r="B35" s="28">
        <v>1664239</v>
      </c>
      <c r="C35" s="28">
        <v>51918</v>
      </c>
      <c r="D35" s="28">
        <v>486582</v>
      </c>
      <c r="E35" s="28">
        <v>641839.1</v>
      </c>
      <c r="F35" s="28">
        <v>786935.5799999998</v>
      </c>
      <c r="G35" s="10"/>
      <c r="H35" s="10"/>
      <c r="I35" s="10"/>
      <c r="J35" s="10"/>
      <c r="K35" s="10">
        <f t="shared" si="0"/>
        <v>3631513.6799999997</v>
      </c>
      <c r="L35" s="28">
        <v>5479060.563927039</v>
      </c>
      <c r="M35" s="28">
        <v>89727.80698804415</v>
      </c>
      <c r="N35" s="28">
        <v>60.29690987124462</v>
      </c>
      <c r="O35" s="28">
        <v>37247.087676272226</v>
      </c>
      <c r="P35" s="28">
        <v>847537.7338611282</v>
      </c>
      <c r="Q35" s="10">
        <f t="shared" si="1"/>
        <v>6453633.489362353</v>
      </c>
      <c r="R35" s="286">
        <f t="shared" si="2"/>
        <v>10085147.169362353</v>
      </c>
    </row>
    <row r="36" spans="1:18" s="91" customFormat="1" ht="24">
      <c r="A36" s="285">
        <v>300600061</v>
      </c>
      <c r="B36" s="28">
        <v>4934781.63</v>
      </c>
      <c r="C36" s="28">
        <v>870386.05</v>
      </c>
      <c r="D36" s="28">
        <v>1534732.5</v>
      </c>
      <c r="E36" s="28">
        <v>2386746.409999999</v>
      </c>
      <c r="F36" s="28">
        <v>3204889.0499999993</v>
      </c>
      <c r="G36" s="10"/>
      <c r="H36" s="10"/>
      <c r="I36" s="10"/>
      <c r="J36" s="10"/>
      <c r="K36" s="10">
        <f t="shared" si="0"/>
        <v>12931535.639999999</v>
      </c>
      <c r="L36" s="28">
        <v>14204971.832403436</v>
      </c>
      <c r="M36" s="28">
        <v>232627.6477467811</v>
      </c>
      <c r="N36" s="28">
        <v>156.325321888412</v>
      </c>
      <c r="O36" s="28">
        <v>96566.52360515021</v>
      </c>
      <c r="P36" s="28">
        <v>2197320.0507510733</v>
      </c>
      <c r="Q36" s="10">
        <f t="shared" si="1"/>
        <v>16731642.37982833</v>
      </c>
      <c r="R36" s="286">
        <f t="shared" si="2"/>
        <v>29663178.019828327</v>
      </c>
    </row>
    <row r="37" spans="1:18" s="91" customFormat="1" ht="24">
      <c r="A37" s="285">
        <v>300600062</v>
      </c>
      <c r="B37" s="28">
        <v>7025161.280000001</v>
      </c>
      <c r="C37" s="28">
        <v>232123</v>
      </c>
      <c r="D37" s="28">
        <v>1339320</v>
      </c>
      <c r="E37" s="28">
        <v>4830316.3100000005</v>
      </c>
      <c r="F37" s="28">
        <v>2117213.9599999995</v>
      </c>
      <c r="G37" s="10"/>
      <c r="H37" s="28">
        <v>137413.65</v>
      </c>
      <c r="I37" s="10"/>
      <c r="J37" s="10"/>
      <c r="K37" s="10">
        <f t="shared" si="0"/>
        <v>15681548.200000001</v>
      </c>
      <c r="L37" s="28">
        <v>20292816.903433476</v>
      </c>
      <c r="M37" s="28">
        <v>332325.2110668301</v>
      </c>
      <c r="N37" s="28">
        <v>223.32188841201716</v>
      </c>
      <c r="O37" s="28">
        <v>137952.17657878602</v>
      </c>
      <c r="P37" s="28">
        <v>3139028.643930104</v>
      </c>
      <c r="Q37" s="10">
        <f t="shared" si="1"/>
        <v>23902346.25689761</v>
      </c>
      <c r="R37" s="286">
        <f t="shared" si="2"/>
        <v>39583894.45689761</v>
      </c>
    </row>
    <row r="38" spans="1:18" s="91" customFormat="1" ht="24">
      <c r="A38" s="285">
        <v>300600067</v>
      </c>
      <c r="B38" s="28">
        <v>1060688.11</v>
      </c>
      <c r="C38" s="10"/>
      <c r="D38" s="28">
        <v>401467</v>
      </c>
      <c r="E38" s="28">
        <v>891812.0299999999</v>
      </c>
      <c r="F38" s="28">
        <v>77037.14999999998</v>
      </c>
      <c r="G38" s="10"/>
      <c r="H38" s="10"/>
      <c r="I38" s="10"/>
      <c r="J38" s="10"/>
      <c r="K38" s="10">
        <f t="shared" si="0"/>
        <v>2431004.29</v>
      </c>
      <c r="L38" s="28">
        <v>1826353.5213090128</v>
      </c>
      <c r="M38" s="28">
        <v>29909.26899601471</v>
      </c>
      <c r="N38" s="28">
        <v>20.098969957081543</v>
      </c>
      <c r="O38" s="28">
        <v>12415.695892090742</v>
      </c>
      <c r="P38" s="28">
        <v>282512.5779537094</v>
      </c>
      <c r="Q38" s="10">
        <f t="shared" si="1"/>
        <v>2151211.163120785</v>
      </c>
      <c r="R38" s="286">
        <f t="shared" si="2"/>
        <v>4582215.453120785</v>
      </c>
    </row>
    <row r="39" spans="1:18" s="91" customFormat="1" ht="24">
      <c r="A39" s="285">
        <v>300600068</v>
      </c>
      <c r="B39" s="28">
        <v>704716.35</v>
      </c>
      <c r="C39" s="28">
        <v>1040</v>
      </c>
      <c r="D39" s="28">
        <v>174470</v>
      </c>
      <c r="E39" s="28">
        <v>1417706.71</v>
      </c>
      <c r="F39" s="28">
        <v>81958.20000000001</v>
      </c>
      <c r="G39" s="10"/>
      <c r="H39" s="10"/>
      <c r="I39" s="10"/>
      <c r="J39" s="10"/>
      <c r="K39" s="10">
        <f t="shared" si="0"/>
        <v>2379891.2600000002</v>
      </c>
      <c r="L39" s="28">
        <v>1826353.5213090128</v>
      </c>
      <c r="M39" s="28">
        <v>29909.26899601471</v>
      </c>
      <c r="N39" s="28">
        <v>20.098969957081543</v>
      </c>
      <c r="O39" s="28">
        <v>12415.695892090742</v>
      </c>
      <c r="P39" s="28">
        <v>282512.5779537094</v>
      </c>
      <c r="Q39" s="10">
        <f t="shared" si="1"/>
        <v>2151211.163120785</v>
      </c>
      <c r="R39" s="286">
        <f t="shared" si="2"/>
        <v>4531102.4231207855</v>
      </c>
    </row>
    <row r="40" spans="1:18" s="91" customFormat="1" ht="24">
      <c r="A40" s="285">
        <v>300600069</v>
      </c>
      <c r="B40" s="28">
        <v>3306423.93</v>
      </c>
      <c r="C40" s="28">
        <v>92104</v>
      </c>
      <c r="D40" s="28">
        <v>686727</v>
      </c>
      <c r="E40" s="28">
        <v>4056425.56</v>
      </c>
      <c r="F40" s="28">
        <v>1117541.54</v>
      </c>
      <c r="G40" s="10"/>
      <c r="H40" s="10"/>
      <c r="I40" s="10"/>
      <c r="J40" s="10"/>
      <c r="K40" s="10">
        <f t="shared" si="0"/>
        <v>9259222.030000001</v>
      </c>
      <c r="L40" s="28">
        <v>8928839.437510729</v>
      </c>
      <c r="M40" s="28">
        <v>146223.09286940526</v>
      </c>
      <c r="N40" s="28">
        <v>98.26163090128755</v>
      </c>
      <c r="O40" s="28">
        <v>60698.95769466585</v>
      </c>
      <c r="P40" s="28">
        <v>1381172.603329246</v>
      </c>
      <c r="Q40" s="10">
        <f t="shared" si="1"/>
        <v>10517032.353034947</v>
      </c>
      <c r="R40" s="286">
        <f t="shared" si="2"/>
        <v>19776254.38303495</v>
      </c>
    </row>
    <row r="41" spans="1:18" s="91" customFormat="1" ht="24">
      <c r="A41" s="285">
        <v>300600072</v>
      </c>
      <c r="B41" s="28">
        <v>831334</v>
      </c>
      <c r="C41" s="10"/>
      <c r="D41" s="28">
        <v>174680</v>
      </c>
      <c r="E41" s="28">
        <v>1071081.0099999998</v>
      </c>
      <c r="F41" s="28">
        <v>73337.12</v>
      </c>
      <c r="G41" s="10"/>
      <c r="H41" s="10"/>
      <c r="I41" s="10"/>
      <c r="J41" s="10"/>
      <c r="K41" s="10">
        <f t="shared" si="0"/>
        <v>2150432.13</v>
      </c>
      <c r="L41" s="28">
        <v>2435138.0284120175</v>
      </c>
      <c r="M41" s="28">
        <v>39879.02532801962</v>
      </c>
      <c r="N41" s="28">
        <v>26.798626609442056</v>
      </c>
      <c r="O41" s="28">
        <v>16554.261189454322</v>
      </c>
      <c r="P41" s="28">
        <v>376683.4372716125</v>
      </c>
      <c r="Q41" s="10">
        <f t="shared" si="1"/>
        <v>2868281.5508277137</v>
      </c>
      <c r="R41" s="286">
        <f t="shared" si="2"/>
        <v>5018713.680827714</v>
      </c>
    </row>
    <row r="42" spans="1:18" s="91" customFormat="1" ht="24">
      <c r="A42" s="285">
        <v>300600073</v>
      </c>
      <c r="B42" s="28">
        <v>5949151.63</v>
      </c>
      <c r="C42" s="10"/>
      <c r="D42" s="28">
        <v>1343170</v>
      </c>
      <c r="E42" s="28">
        <v>9134148.39</v>
      </c>
      <c r="F42" s="28">
        <v>2158668.88</v>
      </c>
      <c r="G42" s="10"/>
      <c r="H42" s="28">
        <v>23141.25</v>
      </c>
      <c r="I42" s="28">
        <v>0</v>
      </c>
      <c r="J42" s="10"/>
      <c r="K42" s="10">
        <f t="shared" si="0"/>
        <v>18608280.15</v>
      </c>
      <c r="L42" s="28">
        <v>15219612.677575104</v>
      </c>
      <c r="M42" s="28">
        <v>249243.9083001226</v>
      </c>
      <c r="N42" s="28">
        <v>167.49141630901286</v>
      </c>
      <c r="O42" s="28">
        <v>103464.13243408952</v>
      </c>
      <c r="P42" s="28">
        <v>2354271.482947578</v>
      </c>
      <c r="Q42" s="10">
        <f t="shared" si="1"/>
        <v>17926759.692673203</v>
      </c>
      <c r="R42" s="286">
        <f t="shared" si="2"/>
        <v>36535039.8426732</v>
      </c>
    </row>
    <row r="43" spans="1:18" s="91" customFormat="1" ht="24">
      <c r="A43" s="285">
        <v>300600078</v>
      </c>
      <c r="B43" s="28">
        <v>4470685</v>
      </c>
      <c r="C43" s="28">
        <v>0</v>
      </c>
      <c r="D43" s="28">
        <v>1472590</v>
      </c>
      <c r="E43" s="28">
        <v>3086926.710000001</v>
      </c>
      <c r="F43" s="28">
        <v>2292396.42</v>
      </c>
      <c r="G43" s="10"/>
      <c r="H43" s="28">
        <v>527567.72</v>
      </c>
      <c r="I43" s="10"/>
      <c r="J43" s="10"/>
      <c r="K43" s="10">
        <f t="shared" si="0"/>
        <v>11850165.850000001</v>
      </c>
      <c r="L43" s="28">
        <v>12987402.818197425</v>
      </c>
      <c r="M43" s="28">
        <v>212688.13508277133</v>
      </c>
      <c r="N43" s="28">
        <v>142.926008583691</v>
      </c>
      <c r="O43" s="28">
        <v>88289.39301042305</v>
      </c>
      <c r="P43" s="28">
        <v>2008978.3321152667</v>
      </c>
      <c r="Q43" s="10">
        <f t="shared" si="1"/>
        <v>15297501.60441447</v>
      </c>
      <c r="R43" s="286">
        <f t="shared" si="2"/>
        <v>27147667.454414472</v>
      </c>
    </row>
    <row r="44" spans="1:18" s="91" customFormat="1" ht="24">
      <c r="A44" s="285">
        <v>300600082</v>
      </c>
      <c r="B44" s="28">
        <v>4732748.19</v>
      </c>
      <c r="C44" s="28">
        <v>218900</v>
      </c>
      <c r="D44" s="28">
        <v>1377763</v>
      </c>
      <c r="E44" s="28">
        <v>7869800.16</v>
      </c>
      <c r="F44" s="28">
        <v>1678722.1700000002</v>
      </c>
      <c r="G44" s="10"/>
      <c r="H44" s="10"/>
      <c r="I44" s="10"/>
      <c r="J44" s="28">
        <v>5000</v>
      </c>
      <c r="K44" s="10">
        <f t="shared" si="0"/>
        <v>15882933.520000001</v>
      </c>
      <c r="L44" s="28">
        <v>14407900.001437766</v>
      </c>
      <c r="M44" s="28">
        <v>235950.89985744937</v>
      </c>
      <c r="N44" s="28">
        <v>158.55854077253218</v>
      </c>
      <c r="O44" s="28">
        <v>97946.04537093808</v>
      </c>
      <c r="P44" s="28">
        <v>2228710.3371903743</v>
      </c>
      <c r="Q44" s="10">
        <f t="shared" si="1"/>
        <v>16970665.842397302</v>
      </c>
      <c r="R44" s="286">
        <f t="shared" si="2"/>
        <v>32853599.362397306</v>
      </c>
    </row>
    <row r="45" spans="1:18" s="91" customFormat="1" ht="24">
      <c r="A45" s="285">
        <v>300600087</v>
      </c>
      <c r="B45" s="28">
        <v>4588799.35</v>
      </c>
      <c r="C45" s="28">
        <v>139070</v>
      </c>
      <c r="D45" s="28">
        <v>1520137.8</v>
      </c>
      <c r="E45" s="28">
        <v>2691972.3600000003</v>
      </c>
      <c r="F45" s="28">
        <v>1948213.9700000007</v>
      </c>
      <c r="G45" s="10"/>
      <c r="H45" s="10"/>
      <c r="I45" s="10"/>
      <c r="J45" s="10"/>
      <c r="K45" s="10">
        <f t="shared" si="0"/>
        <v>10888193.48</v>
      </c>
      <c r="L45" s="28">
        <v>13596187.32530043</v>
      </c>
      <c r="M45" s="28">
        <v>222657.89141477618</v>
      </c>
      <c r="N45" s="28">
        <v>149.6256652360515</v>
      </c>
      <c r="O45" s="28">
        <v>92427.95830778664</v>
      </c>
      <c r="P45" s="28">
        <v>2103149.19143317</v>
      </c>
      <c r="Q45" s="10">
        <f t="shared" si="1"/>
        <v>16014571.992121398</v>
      </c>
      <c r="R45" s="286">
        <f t="shared" si="2"/>
        <v>26902765.4721214</v>
      </c>
    </row>
    <row r="46" spans="1:18" s="91" customFormat="1" ht="24">
      <c r="A46" s="285">
        <v>300600092</v>
      </c>
      <c r="B46" s="28">
        <v>2400823.8</v>
      </c>
      <c r="C46" s="28">
        <v>99619</v>
      </c>
      <c r="D46" s="28">
        <v>916202.5700000001</v>
      </c>
      <c r="E46" s="28">
        <v>646468.59</v>
      </c>
      <c r="F46" s="28">
        <v>1245606.55</v>
      </c>
      <c r="G46" s="10"/>
      <c r="H46" s="10"/>
      <c r="I46" s="28">
        <v>32278.54</v>
      </c>
      <c r="J46" s="10"/>
      <c r="K46" s="10">
        <f t="shared" si="0"/>
        <v>5340999.05</v>
      </c>
      <c r="L46" s="28">
        <v>7102485.916201718</v>
      </c>
      <c r="M46" s="28">
        <v>116313.82387339055</v>
      </c>
      <c r="N46" s="28">
        <v>78.162660944206</v>
      </c>
      <c r="O46" s="28">
        <v>48283.26180257511</v>
      </c>
      <c r="P46" s="28">
        <v>1098660.0253755366</v>
      </c>
      <c r="Q46" s="10">
        <f t="shared" si="1"/>
        <v>8365821.189914165</v>
      </c>
      <c r="R46" s="286">
        <f t="shared" si="2"/>
        <v>13706820.239914164</v>
      </c>
    </row>
    <row r="47" spans="1:18" s="91" customFormat="1" ht="24">
      <c r="A47" s="285">
        <v>300600095</v>
      </c>
      <c r="B47" s="28">
        <v>6370126.71</v>
      </c>
      <c r="C47" s="28">
        <v>150472</v>
      </c>
      <c r="D47" s="28">
        <v>1989531</v>
      </c>
      <c r="E47" s="28">
        <v>10466184.6</v>
      </c>
      <c r="F47" s="28">
        <v>1946781.9399999995</v>
      </c>
      <c r="G47" s="10"/>
      <c r="H47" s="28">
        <v>20274.2</v>
      </c>
      <c r="I47" s="10"/>
      <c r="J47" s="10"/>
      <c r="K47" s="10">
        <f t="shared" si="0"/>
        <v>20943370.45</v>
      </c>
      <c r="L47" s="28">
        <v>18872319.720193133</v>
      </c>
      <c r="M47" s="28">
        <v>309062.446292152</v>
      </c>
      <c r="N47" s="28">
        <v>207.68935622317593</v>
      </c>
      <c r="O47" s="28">
        <v>128295.524218271</v>
      </c>
      <c r="P47" s="28">
        <v>2919296.638854997</v>
      </c>
      <c r="Q47" s="10">
        <f t="shared" si="1"/>
        <v>22229182.018914774</v>
      </c>
      <c r="R47" s="286">
        <f t="shared" si="2"/>
        <v>43172552.46891478</v>
      </c>
    </row>
    <row r="48" spans="1:18" s="91" customFormat="1" ht="24">
      <c r="A48" s="285">
        <v>300600102</v>
      </c>
      <c r="B48" s="28">
        <v>3540988.9</v>
      </c>
      <c r="C48" s="28">
        <v>120674</v>
      </c>
      <c r="D48" s="28">
        <v>1001332</v>
      </c>
      <c r="E48" s="28">
        <v>1644296.7599999998</v>
      </c>
      <c r="F48" s="28">
        <v>891853.39</v>
      </c>
      <c r="G48" s="10"/>
      <c r="H48" s="10"/>
      <c r="I48" s="10"/>
      <c r="J48" s="10"/>
      <c r="K48" s="10">
        <f t="shared" si="0"/>
        <v>7199145.05</v>
      </c>
      <c r="L48" s="28">
        <v>9740552.11364807</v>
      </c>
      <c r="M48" s="28">
        <v>159516.10131207848</v>
      </c>
      <c r="N48" s="28">
        <v>107.19450643776823</v>
      </c>
      <c r="O48" s="28">
        <v>66217.04475781729</v>
      </c>
      <c r="P48" s="28">
        <v>1506733.74908645</v>
      </c>
      <c r="Q48" s="10">
        <f t="shared" si="1"/>
        <v>11473126.203310855</v>
      </c>
      <c r="R48" s="286">
        <f t="shared" si="2"/>
        <v>18672271.253310855</v>
      </c>
    </row>
    <row r="49" spans="1:18" s="91" customFormat="1" ht="24">
      <c r="A49" s="285">
        <v>300600106</v>
      </c>
      <c r="B49" s="28">
        <v>4791351.96</v>
      </c>
      <c r="C49" s="28">
        <v>1676140</v>
      </c>
      <c r="D49" s="28">
        <v>974292.4</v>
      </c>
      <c r="E49" s="28">
        <v>1380293.0299999998</v>
      </c>
      <c r="F49" s="28">
        <v>1930091.56</v>
      </c>
      <c r="G49" s="10"/>
      <c r="H49" s="10"/>
      <c r="I49" s="28">
        <v>13</v>
      </c>
      <c r="J49" s="10"/>
      <c r="K49" s="10">
        <f t="shared" si="0"/>
        <v>10752181.950000001</v>
      </c>
      <c r="L49" s="28">
        <v>13190330.987231754</v>
      </c>
      <c r="M49" s="28">
        <v>216011.3871934396</v>
      </c>
      <c r="N49" s="28">
        <v>145.15922746781115</v>
      </c>
      <c r="O49" s="28">
        <v>89668.91477621092</v>
      </c>
      <c r="P49" s="28">
        <v>2040368.618554568</v>
      </c>
      <c r="Q49" s="10">
        <f t="shared" si="1"/>
        <v>15536525.06698344</v>
      </c>
      <c r="R49" s="286">
        <f t="shared" si="2"/>
        <v>26288707.016983442</v>
      </c>
    </row>
    <row r="50" spans="1:18" s="91" customFormat="1" ht="24">
      <c r="A50" s="285">
        <v>300600107</v>
      </c>
      <c r="B50" s="28">
        <v>3782362.9299999997</v>
      </c>
      <c r="C50" s="28">
        <v>40000</v>
      </c>
      <c r="D50" s="28">
        <v>1211369</v>
      </c>
      <c r="E50" s="28">
        <v>2388723.4000000004</v>
      </c>
      <c r="F50" s="28">
        <v>1442022.36</v>
      </c>
      <c r="G50" s="10"/>
      <c r="H50" s="10"/>
      <c r="I50" s="28">
        <v>371138.63</v>
      </c>
      <c r="J50" s="10"/>
      <c r="K50" s="10">
        <f t="shared" si="0"/>
        <v>9235616.32</v>
      </c>
      <c r="L50" s="28">
        <v>10755192.958819743</v>
      </c>
      <c r="M50" s="28">
        <v>176132.36186541992</v>
      </c>
      <c r="N50" s="28">
        <v>118.3606008583691</v>
      </c>
      <c r="O50" s="28">
        <v>73114.6535867566</v>
      </c>
      <c r="P50" s="28">
        <v>1663685.1812829555</v>
      </c>
      <c r="Q50" s="10">
        <f t="shared" si="1"/>
        <v>12668243.516155735</v>
      </c>
      <c r="R50" s="286">
        <f t="shared" si="2"/>
        <v>21903859.836155735</v>
      </c>
    </row>
    <row r="51" spans="1:18" s="91" customFormat="1" ht="24">
      <c r="A51" s="285">
        <v>300600111</v>
      </c>
      <c r="B51" s="28">
        <v>5873251.840000001</v>
      </c>
      <c r="C51" s="28">
        <v>195574</v>
      </c>
      <c r="D51" s="28">
        <v>1407725</v>
      </c>
      <c r="E51" s="28">
        <v>10100502.09</v>
      </c>
      <c r="F51" s="28">
        <v>1745589.9600000002</v>
      </c>
      <c r="G51" s="10"/>
      <c r="H51" s="28">
        <v>527080.92</v>
      </c>
      <c r="I51" s="10"/>
      <c r="J51" s="10"/>
      <c r="K51" s="10">
        <f t="shared" si="0"/>
        <v>19849723.810000002</v>
      </c>
      <c r="L51" s="28">
        <v>17857678.875021458</v>
      </c>
      <c r="M51" s="28">
        <v>292446.1857388105</v>
      </c>
      <c r="N51" s="28">
        <v>196.5232618025751</v>
      </c>
      <c r="O51" s="28">
        <v>121397.9153893317</v>
      </c>
      <c r="P51" s="28">
        <v>2762345.206658492</v>
      </c>
      <c r="Q51" s="10">
        <f t="shared" si="1"/>
        <v>21034064.706069894</v>
      </c>
      <c r="R51" s="286">
        <f t="shared" si="2"/>
        <v>40883788.5160699</v>
      </c>
    </row>
    <row r="52" spans="1:18" s="91" customFormat="1" ht="24">
      <c r="A52" s="285">
        <v>300600116</v>
      </c>
      <c r="B52" s="28">
        <v>654431</v>
      </c>
      <c r="C52" s="28">
        <v>5616</v>
      </c>
      <c r="D52" s="28">
        <v>309710</v>
      </c>
      <c r="E52" s="28">
        <v>475943.60000000003</v>
      </c>
      <c r="F52" s="28">
        <v>67682.29000000001</v>
      </c>
      <c r="G52" s="10"/>
      <c r="H52" s="10"/>
      <c r="I52" s="10"/>
      <c r="J52" s="10"/>
      <c r="K52" s="10">
        <f t="shared" si="0"/>
        <v>1513382.8900000001</v>
      </c>
      <c r="L52" s="28">
        <v>2029281.6903433478</v>
      </c>
      <c r="M52" s="28">
        <v>33232.521106683016</v>
      </c>
      <c r="N52" s="28">
        <v>22.332188841201717</v>
      </c>
      <c r="O52" s="28">
        <v>13795.217657878602</v>
      </c>
      <c r="P52" s="28">
        <v>313902.8643930104</v>
      </c>
      <c r="Q52" s="10">
        <f t="shared" si="1"/>
        <v>2390234.625689761</v>
      </c>
      <c r="R52" s="286">
        <f t="shared" si="2"/>
        <v>3903617.515689761</v>
      </c>
    </row>
    <row r="53" spans="1:18" s="91" customFormat="1" ht="24">
      <c r="A53" s="285">
        <v>300600117</v>
      </c>
      <c r="B53" s="28">
        <v>2737658</v>
      </c>
      <c r="C53" s="28">
        <v>60000</v>
      </c>
      <c r="D53" s="28">
        <v>911414.8</v>
      </c>
      <c r="E53" s="28">
        <v>2769528.76</v>
      </c>
      <c r="F53" s="28">
        <v>1332428.42</v>
      </c>
      <c r="G53" s="10"/>
      <c r="H53" s="28">
        <v>94332.75</v>
      </c>
      <c r="I53" s="10"/>
      <c r="J53" s="10"/>
      <c r="K53" s="10">
        <f t="shared" si="0"/>
        <v>7905362.7299999995</v>
      </c>
      <c r="L53" s="28">
        <v>8522983.099442061</v>
      </c>
      <c r="M53" s="28">
        <v>139576.58864806866</v>
      </c>
      <c r="N53" s="28">
        <v>93.7951931330472</v>
      </c>
      <c r="O53" s="28">
        <v>57939.91416309013</v>
      </c>
      <c r="P53" s="28">
        <v>1318392.0304506437</v>
      </c>
      <c r="Q53" s="10">
        <f t="shared" si="1"/>
        <v>10038985.427896997</v>
      </c>
      <c r="R53" s="286">
        <f t="shared" si="2"/>
        <v>17944348.157896996</v>
      </c>
    </row>
    <row r="54" spans="1:18" s="91" customFormat="1" ht="24">
      <c r="A54" s="285">
        <v>300600120</v>
      </c>
      <c r="B54" s="28">
        <v>2761830.7</v>
      </c>
      <c r="C54" s="10"/>
      <c r="D54" s="28">
        <v>841356</v>
      </c>
      <c r="E54" s="28">
        <v>1612410.82</v>
      </c>
      <c r="F54" s="28">
        <v>1282854.26</v>
      </c>
      <c r="G54" s="10"/>
      <c r="H54" s="10"/>
      <c r="I54" s="10"/>
      <c r="J54" s="28">
        <v>28064</v>
      </c>
      <c r="K54" s="10">
        <f t="shared" si="0"/>
        <v>6526515.78</v>
      </c>
      <c r="L54" s="28">
        <v>8928839.437510729</v>
      </c>
      <c r="M54" s="28">
        <v>146223.09286940526</v>
      </c>
      <c r="N54" s="28">
        <v>98.26163090128755</v>
      </c>
      <c r="O54" s="28">
        <v>60698.95769466585</v>
      </c>
      <c r="P54" s="28">
        <v>1381172.603329246</v>
      </c>
      <c r="Q54" s="10">
        <f t="shared" si="1"/>
        <v>10517032.353034947</v>
      </c>
      <c r="R54" s="286">
        <f t="shared" si="2"/>
        <v>17043548.13303495</v>
      </c>
    </row>
    <row r="55" spans="1:18" s="91" customFormat="1" ht="24">
      <c r="A55" s="285">
        <v>300600123</v>
      </c>
      <c r="B55" s="28">
        <v>4013966</v>
      </c>
      <c r="C55" s="10"/>
      <c r="D55" s="28">
        <v>332381</v>
      </c>
      <c r="E55" s="28">
        <v>1328970.0999999999</v>
      </c>
      <c r="F55" s="28">
        <v>1992763.9400000002</v>
      </c>
      <c r="G55" s="10"/>
      <c r="H55" s="28">
        <v>273267.8</v>
      </c>
      <c r="I55" s="10"/>
      <c r="J55" s="28">
        <v>44105</v>
      </c>
      <c r="K55" s="10">
        <f t="shared" si="0"/>
        <v>7985453.84</v>
      </c>
      <c r="L55" s="28">
        <v>9537623.944613736</v>
      </c>
      <c r="M55" s="28">
        <v>156192.8492014102</v>
      </c>
      <c r="N55" s="28">
        <v>104.96128755364806</v>
      </c>
      <c r="O55" s="28">
        <v>64837.52299202943</v>
      </c>
      <c r="P55" s="28">
        <v>1475343.4626471493</v>
      </c>
      <c r="Q55" s="10">
        <f t="shared" si="1"/>
        <v>11234102.74074188</v>
      </c>
      <c r="R55" s="286">
        <f t="shared" si="2"/>
        <v>19219556.580741882</v>
      </c>
    </row>
    <row r="56" spans="1:18" s="91" customFormat="1" ht="24">
      <c r="A56" s="285">
        <v>300600128</v>
      </c>
      <c r="B56" s="28">
        <v>2461050</v>
      </c>
      <c r="C56" s="28">
        <v>93800</v>
      </c>
      <c r="D56" s="28">
        <v>561108</v>
      </c>
      <c r="E56" s="28">
        <v>861761.6399999999</v>
      </c>
      <c r="F56" s="28">
        <v>973204.96</v>
      </c>
      <c r="G56" s="10"/>
      <c r="H56" s="10"/>
      <c r="I56" s="28">
        <v>3598.8</v>
      </c>
      <c r="J56" s="28">
        <v>1000</v>
      </c>
      <c r="K56" s="10">
        <f t="shared" si="0"/>
        <v>4955523.399999999</v>
      </c>
      <c r="L56" s="28">
        <v>7711270.423304722</v>
      </c>
      <c r="M56" s="28">
        <v>126283.58020539545</v>
      </c>
      <c r="N56" s="28">
        <v>84.86231759656651</v>
      </c>
      <c r="O56" s="28">
        <v>52421.82709993869</v>
      </c>
      <c r="P56" s="28">
        <v>1192830.8846934396</v>
      </c>
      <c r="Q56" s="10">
        <f t="shared" si="1"/>
        <v>9082891.577621093</v>
      </c>
      <c r="R56" s="286">
        <f t="shared" si="2"/>
        <v>14038414.977621093</v>
      </c>
    </row>
    <row r="57" spans="1:18" s="91" customFormat="1" ht="24">
      <c r="A57" s="285">
        <v>300600131</v>
      </c>
      <c r="B57" s="28">
        <v>5122015.539999999</v>
      </c>
      <c r="C57" s="28">
        <v>47622</v>
      </c>
      <c r="D57" s="28">
        <v>1164573.8</v>
      </c>
      <c r="E57" s="28">
        <v>13904589.489999998</v>
      </c>
      <c r="F57" s="28">
        <v>1278386.24</v>
      </c>
      <c r="G57" s="10"/>
      <c r="H57" s="10"/>
      <c r="I57" s="10"/>
      <c r="J57" s="10"/>
      <c r="K57" s="10">
        <f t="shared" si="0"/>
        <v>21517187.069999997</v>
      </c>
      <c r="L57" s="28">
        <v>11769833.80399142</v>
      </c>
      <c r="M57" s="28">
        <v>192748.6224187615</v>
      </c>
      <c r="N57" s="28">
        <v>129.52669527896992</v>
      </c>
      <c r="O57" s="28">
        <v>80012.26241569589</v>
      </c>
      <c r="P57" s="28">
        <v>1820636.6134794606</v>
      </c>
      <c r="Q57" s="10">
        <f t="shared" si="1"/>
        <v>13863360.829000618</v>
      </c>
      <c r="R57" s="286">
        <f t="shared" si="2"/>
        <v>35380547.899000615</v>
      </c>
    </row>
    <row r="58" spans="1:18" s="91" customFormat="1" ht="24">
      <c r="A58" s="285">
        <v>300600135</v>
      </c>
      <c r="B58" s="28">
        <v>3431509</v>
      </c>
      <c r="C58" s="28">
        <v>58000</v>
      </c>
      <c r="D58" s="28">
        <v>738228</v>
      </c>
      <c r="E58" s="28">
        <v>1744997.7000000002</v>
      </c>
      <c r="F58" s="28">
        <v>1203729.21</v>
      </c>
      <c r="G58" s="10"/>
      <c r="H58" s="28">
        <v>56332.65</v>
      </c>
      <c r="I58" s="10"/>
      <c r="J58" s="28">
        <v>302743.26</v>
      </c>
      <c r="K58" s="10">
        <f t="shared" si="0"/>
        <v>7535539.82</v>
      </c>
      <c r="L58" s="28">
        <v>9334695.775579398</v>
      </c>
      <c r="M58" s="28">
        <v>152869.59709074188</v>
      </c>
      <c r="N58" s="28">
        <v>102.72806866952789</v>
      </c>
      <c r="O58" s="28">
        <v>63458.00122624157</v>
      </c>
      <c r="P58" s="28">
        <v>1443953.1762078481</v>
      </c>
      <c r="Q58" s="10">
        <f t="shared" si="1"/>
        <v>10995079.278172899</v>
      </c>
      <c r="R58" s="286">
        <f t="shared" si="2"/>
        <v>18530619.0981729</v>
      </c>
    </row>
    <row r="59" spans="1:18" s="91" customFormat="1" ht="24">
      <c r="A59" s="285">
        <v>300600139</v>
      </c>
      <c r="B59" s="28">
        <v>3739271</v>
      </c>
      <c r="C59" s="28">
        <v>111064</v>
      </c>
      <c r="D59" s="28">
        <v>1110486</v>
      </c>
      <c r="E59" s="28">
        <v>1996559.08</v>
      </c>
      <c r="F59" s="28">
        <v>1499203.2100000002</v>
      </c>
      <c r="G59" s="10"/>
      <c r="H59" s="10"/>
      <c r="I59" s="10"/>
      <c r="J59" s="10"/>
      <c r="K59" s="10">
        <f t="shared" si="0"/>
        <v>8456583.290000001</v>
      </c>
      <c r="L59" s="28">
        <v>11363977.465922747</v>
      </c>
      <c r="M59" s="28">
        <v>186102.11819742486</v>
      </c>
      <c r="N59" s="28">
        <v>125.0602575107296</v>
      </c>
      <c r="O59" s="28">
        <v>77253.21888412017</v>
      </c>
      <c r="P59" s="28">
        <v>1757856.0406008586</v>
      </c>
      <c r="Q59" s="10">
        <f t="shared" si="1"/>
        <v>13385313.90386266</v>
      </c>
      <c r="R59" s="286">
        <f t="shared" si="2"/>
        <v>21841897.19386266</v>
      </c>
    </row>
    <row r="60" spans="1:18" s="91" customFormat="1" ht="24">
      <c r="A60" s="285">
        <v>300600143</v>
      </c>
      <c r="B60" s="28">
        <v>3636182.62</v>
      </c>
      <c r="C60" s="28">
        <v>310180</v>
      </c>
      <c r="D60" s="28">
        <v>1130527</v>
      </c>
      <c r="E60" s="28">
        <v>2014378.27</v>
      </c>
      <c r="F60" s="28">
        <v>1386309.24</v>
      </c>
      <c r="G60" s="10"/>
      <c r="H60" s="10"/>
      <c r="I60" s="10"/>
      <c r="J60" s="10"/>
      <c r="K60" s="10">
        <f t="shared" si="0"/>
        <v>8477577.13</v>
      </c>
      <c r="L60" s="28">
        <v>11769833.80399142</v>
      </c>
      <c r="M60" s="28">
        <v>192748.6224187615</v>
      </c>
      <c r="N60" s="28">
        <v>129.52669527896992</v>
      </c>
      <c r="O60" s="28">
        <v>80012.26241569589</v>
      </c>
      <c r="P60" s="28">
        <v>1820636.6134794606</v>
      </c>
      <c r="Q60" s="10">
        <f t="shared" si="1"/>
        <v>13863360.829000618</v>
      </c>
      <c r="R60" s="286">
        <f t="shared" si="2"/>
        <v>22340937.959000617</v>
      </c>
    </row>
    <row r="61" spans="1:18" s="91" customFormat="1" ht="24">
      <c r="A61" s="285">
        <v>300600148</v>
      </c>
      <c r="B61" s="28">
        <v>3523084.18</v>
      </c>
      <c r="C61" s="28">
        <v>1553348.6</v>
      </c>
      <c r="D61" s="28">
        <v>2458521</v>
      </c>
      <c r="E61" s="28">
        <v>2194150.33</v>
      </c>
      <c r="F61" s="28">
        <v>3098035.9800000004</v>
      </c>
      <c r="G61" s="10"/>
      <c r="H61" s="10"/>
      <c r="I61" s="28">
        <v>143182.56</v>
      </c>
      <c r="J61" s="10"/>
      <c r="K61" s="10">
        <f t="shared" si="0"/>
        <v>12970322.65</v>
      </c>
      <c r="L61" s="28">
        <v>11566905.634957084</v>
      </c>
      <c r="M61" s="28">
        <v>189425.3703080932</v>
      </c>
      <c r="N61" s="28">
        <v>127.29347639484978</v>
      </c>
      <c r="O61" s="28">
        <v>78632.74064990804</v>
      </c>
      <c r="P61" s="28">
        <v>1789246.3270401596</v>
      </c>
      <c r="Q61" s="10">
        <f t="shared" si="1"/>
        <v>13624337.366431642</v>
      </c>
      <c r="R61" s="286">
        <f t="shared" si="2"/>
        <v>26594660.016431645</v>
      </c>
    </row>
    <row r="62" spans="1:18" s="91" customFormat="1" ht="24">
      <c r="A62" s="285">
        <v>300600149</v>
      </c>
      <c r="B62" s="28">
        <v>7416332.25</v>
      </c>
      <c r="C62" s="28">
        <v>182144</v>
      </c>
      <c r="D62" s="28">
        <v>2120620.6</v>
      </c>
      <c r="E62" s="28">
        <v>4201807.32</v>
      </c>
      <c r="F62" s="28">
        <v>2406655.69</v>
      </c>
      <c r="G62" s="10"/>
      <c r="H62" s="28">
        <v>25894</v>
      </c>
      <c r="I62" s="10"/>
      <c r="J62" s="10"/>
      <c r="K62" s="10">
        <f t="shared" si="0"/>
        <v>16353453.86</v>
      </c>
      <c r="L62" s="28">
        <v>20292816.903433476</v>
      </c>
      <c r="M62" s="28">
        <v>332325.2110668301</v>
      </c>
      <c r="N62" s="28">
        <v>223.32188841201716</v>
      </c>
      <c r="O62" s="28">
        <v>137952.17657878602</v>
      </c>
      <c r="P62" s="28">
        <v>3139028.643930104</v>
      </c>
      <c r="Q62" s="10">
        <f t="shared" si="1"/>
        <v>23902346.25689761</v>
      </c>
      <c r="R62" s="286">
        <f t="shared" si="2"/>
        <v>40255800.11689761</v>
      </c>
    </row>
    <row r="63" spans="1:18" s="91" customFormat="1" ht="24">
      <c r="A63" s="285">
        <v>300600155</v>
      </c>
      <c r="B63" s="28">
        <v>645673</v>
      </c>
      <c r="C63" s="10"/>
      <c r="D63" s="28">
        <v>187120</v>
      </c>
      <c r="E63" s="28">
        <v>219447.81000000003</v>
      </c>
      <c r="F63" s="28">
        <v>291244.31</v>
      </c>
      <c r="G63" s="10"/>
      <c r="H63" s="10"/>
      <c r="I63" s="10"/>
      <c r="J63" s="10"/>
      <c r="K63" s="10">
        <f t="shared" si="0"/>
        <v>1343485.12</v>
      </c>
      <c r="L63" s="28">
        <v>2638066.197446353</v>
      </c>
      <c r="M63" s="28">
        <v>43202.27743868792</v>
      </c>
      <c r="N63" s="28">
        <v>29.03184549356223</v>
      </c>
      <c r="O63" s="28">
        <v>17933.782955242183</v>
      </c>
      <c r="P63" s="28">
        <v>408073.72371091356</v>
      </c>
      <c r="Q63" s="10">
        <f t="shared" si="1"/>
        <v>3107305.0133966906</v>
      </c>
      <c r="R63" s="286">
        <f t="shared" si="2"/>
        <v>4450790.133396691</v>
      </c>
    </row>
    <row r="64" spans="1:18" s="91" customFormat="1" ht="24">
      <c r="A64" s="285">
        <v>300600156</v>
      </c>
      <c r="B64" s="28">
        <v>5987574.040000001</v>
      </c>
      <c r="C64" s="28">
        <v>299732</v>
      </c>
      <c r="D64" s="28">
        <v>2254591</v>
      </c>
      <c r="E64" s="28">
        <v>3569738.99</v>
      </c>
      <c r="F64" s="28">
        <v>1713810.9400000004</v>
      </c>
      <c r="G64" s="10"/>
      <c r="H64" s="28">
        <v>178657.5</v>
      </c>
      <c r="I64" s="28">
        <v>106500</v>
      </c>
      <c r="J64" s="10"/>
      <c r="K64" s="10">
        <f t="shared" si="0"/>
        <v>14110604.470000003</v>
      </c>
      <c r="L64" s="28">
        <v>16843038.02984979</v>
      </c>
      <c r="M64" s="28">
        <v>275829.92518546904</v>
      </c>
      <c r="N64" s="28">
        <v>185.35716738197425</v>
      </c>
      <c r="O64" s="28">
        <v>114500.3065603924</v>
      </c>
      <c r="P64" s="28">
        <v>2605393.7744619865</v>
      </c>
      <c r="Q64" s="10">
        <f t="shared" si="1"/>
        <v>19838947.39322502</v>
      </c>
      <c r="R64" s="286">
        <f t="shared" si="2"/>
        <v>33949551.86322503</v>
      </c>
    </row>
    <row r="65" spans="1:18" s="91" customFormat="1" ht="24">
      <c r="A65" s="285">
        <v>300600161</v>
      </c>
      <c r="B65" s="28">
        <v>3821741</v>
      </c>
      <c r="C65" s="28">
        <v>112460</v>
      </c>
      <c r="D65" s="28">
        <v>1158506.8</v>
      </c>
      <c r="E65" s="28">
        <v>1906891.74</v>
      </c>
      <c r="F65" s="28">
        <v>1239768.7000000002</v>
      </c>
      <c r="G65" s="10"/>
      <c r="H65" s="10"/>
      <c r="I65" s="10"/>
      <c r="J65" s="10"/>
      <c r="K65" s="10">
        <f t="shared" si="0"/>
        <v>8239368.24</v>
      </c>
      <c r="L65" s="28">
        <v>11566905.634957084</v>
      </c>
      <c r="M65" s="28">
        <v>189425.3703080932</v>
      </c>
      <c r="N65" s="28">
        <v>127.29347639484978</v>
      </c>
      <c r="O65" s="28">
        <v>78632.74064990804</v>
      </c>
      <c r="P65" s="28">
        <v>1789246.3270401596</v>
      </c>
      <c r="Q65" s="10">
        <f t="shared" si="1"/>
        <v>13624337.366431642</v>
      </c>
      <c r="R65" s="286">
        <f t="shared" si="2"/>
        <v>21863705.60643164</v>
      </c>
    </row>
    <row r="66" spans="1:18" s="91" customFormat="1" ht="24">
      <c r="A66" s="285">
        <v>300600165</v>
      </c>
      <c r="B66" s="28">
        <v>5427092.65</v>
      </c>
      <c r="C66" s="28">
        <v>188698.8</v>
      </c>
      <c r="D66" s="28">
        <v>234436.8</v>
      </c>
      <c r="E66" s="28">
        <v>1626975.68</v>
      </c>
      <c r="F66" s="28">
        <v>1058625.91</v>
      </c>
      <c r="G66" s="10"/>
      <c r="H66" s="10"/>
      <c r="I66" s="10"/>
      <c r="J66" s="10"/>
      <c r="K66" s="10">
        <f t="shared" si="0"/>
        <v>8535829.84</v>
      </c>
      <c r="L66" s="28">
        <v>10146408.451716738</v>
      </c>
      <c r="M66" s="28">
        <v>166162.60553341504</v>
      </c>
      <c r="N66" s="28">
        <v>111.66094420600858</v>
      </c>
      <c r="O66" s="28">
        <v>68976.08828939301</v>
      </c>
      <c r="P66" s="28">
        <v>1569514.321965052</v>
      </c>
      <c r="Q66" s="10">
        <f t="shared" si="1"/>
        <v>11951173.128448805</v>
      </c>
      <c r="R66" s="286">
        <f t="shared" si="2"/>
        <v>20487002.968448803</v>
      </c>
    </row>
    <row r="67" spans="1:18" s="91" customFormat="1" ht="24">
      <c r="A67" s="285">
        <v>300600168</v>
      </c>
      <c r="B67" s="28">
        <v>5045336</v>
      </c>
      <c r="C67" s="28">
        <v>109249</v>
      </c>
      <c r="D67" s="28">
        <v>2107732</v>
      </c>
      <c r="E67" s="28">
        <v>2708159.6400000006</v>
      </c>
      <c r="F67" s="28">
        <v>1906324.46</v>
      </c>
      <c r="G67" s="10"/>
      <c r="H67" s="28">
        <v>749003.75</v>
      </c>
      <c r="I67" s="10"/>
      <c r="J67" s="10"/>
      <c r="K67" s="10">
        <f t="shared" si="0"/>
        <v>12625804.850000001</v>
      </c>
      <c r="L67" s="28">
        <v>12987402.818197425</v>
      </c>
      <c r="M67" s="28">
        <v>212688.13508277133</v>
      </c>
      <c r="N67" s="28">
        <v>142.926008583691</v>
      </c>
      <c r="O67" s="28">
        <v>88289.39301042305</v>
      </c>
      <c r="P67" s="28">
        <v>2008978.3321152667</v>
      </c>
      <c r="Q67" s="10">
        <f t="shared" si="1"/>
        <v>15297501.60441447</v>
      </c>
      <c r="R67" s="286">
        <f t="shared" si="2"/>
        <v>27923306.454414472</v>
      </c>
    </row>
    <row r="68" spans="1:18" s="91" customFormat="1" ht="24">
      <c r="A68" s="285">
        <v>300600171</v>
      </c>
      <c r="B68" s="28">
        <v>2337371.83</v>
      </c>
      <c r="C68" s="28">
        <v>132660</v>
      </c>
      <c r="D68" s="28">
        <v>786571.7</v>
      </c>
      <c r="E68" s="28">
        <v>1060834.93</v>
      </c>
      <c r="F68" s="28">
        <v>1229598.6</v>
      </c>
      <c r="G68" s="10"/>
      <c r="H68" s="10"/>
      <c r="I68" s="10"/>
      <c r="J68" s="10"/>
      <c r="K68" s="10">
        <f t="shared" si="0"/>
        <v>5547037.0600000005</v>
      </c>
      <c r="L68" s="28">
        <v>6087845.071030043</v>
      </c>
      <c r="M68" s="28">
        <v>99697.56332004904</v>
      </c>
      <c r="N68" s="28">
        <v>66.99656652360514</v>
      </c>
      <c r="O68" s="28">
        <v>41385.652973635806</v>
      </c>
      <c r="P68" s="28">
        <v>941708.5931790314</v>
      </c>
      <c r="Q68" s="10">
        <f t="shared" si="1"/>
        <v>7170703.877069283</v>
      </c>
      <c r="R68" s="286">
        <f t="shared" si="2"/>
        <v>12717740.937069284</v>
      </c>
    </row>
    <row r="69" spans="1:18" s="91" customFormat="1" ht="24">
      <c r="A69" s="285">
        <v>300600173</v>
      </c>
      <c r="B69" s="28">
        <v>410576</v>
      </c>
      <c r="C69" s="28">
        <v>127000</v>
      </c>
      <c r="D69" s="28">
        <v>239974</v>
      </c>
      <c r="E69" s="28">
        <v>391333.45999999996</v>
      </c>
      <c r="F69" s="28">
        <v>200020.96000000005</v>
      </c>
      <c r="G69" s="10"/>
      <c r="H69" s="10"/>
      <c r="I69" s="10"/>
      <c r="J69" s="10"/>
      <c r="K69" s="10">
        <f t="shared" si="0"/>
        <v>1368904.42</v>
      </c>
      <c r="L69" s="28">
        <v>1420497.1832403434</v>
      </c>
      <c r="M69" s="28">
        <v>23262.764774678108</v>
      </c>
      <c r="N69" s="28">
        <v>15.6325321888412</v>
      </c>
      <c r="O69" s="28">
        <v>9656.652360515021</v>
      </c>
      <c r="P69" s="28">
        <v>219732.00507510733</v>
      </c>
      <c r="Q69" s="10">
        <f t="shared" si="1"/>
        <v>1673164.2379828326</v>
      </c>
      <c r="R69" s="286">
        <f t="shared" si="2"/>
        <v>3042068.6579828328</v>
      </c>
    </row>
    <row r="70" spans="1:18" s="91" customFormat="1" ht="24">
      <c r="A70" s="285">
        <v>300600174</v>
      </c>
      <c r="B70" s="28">
        <v>4559436.75</v>
      </c>
      <c r="C70" s="28">
        <v>113638</v>
      </c>
      <c r="D70" s="28">
        <v>2056707</v>
      </c>
      <c r="E70" s="28">
        <v>2676405.71</v>
      </c>
      <c r="F70" s="28">
        <v>1710521.62</v>
      </c>
      <c r="G70" s="10"/>
      <c r="H70" s="28">
        <v>8810</v>
      </c>
      <c r="I70" s="28">
        <v>36280</v>
      </c>
      <c r="J70" s="10"/>
      <c r="K70" s="10">
        <f t="shared" si="0"/>
        <v>11161799.080000002</v>
      </c>
      <c r="L70" s="28">
        <v>14204971.832403436</v>
      </c>
      <c r="M70" s="28">
        <v>232627.6477467811</v>
      </c>
      <c r="N70" s="28">
        <v>156.325321888412</v>
      </c>
      <c r="O70" s="28">
        <v>96566.52360515021</v>
      </c>
      <c r="P70" s="28">
        <v>2197320.0507510733</v>
      </c>
      <c r="Q70" s="10">
        <f t="shared" si="1"/>
        <v>16731642.37982833</v>
      </c>
      <c r="R70" s="286">
        <f t="shared" si="2"/>
        <v>27893441.459828332</v>
      </c>
    </row>
    <row r="71" spans="1:18" s="91" customFormat="1" ht="24">
      <c r="A71" s="285">
        <v>300600178</v>
      </c>
      <c r="B71" s="28">
        <v>3273145.75</v>
      </c>
      <c r="C71" s="28">
        <v>72694</v>
      </c>
      <c r="D71" s="28">
        <v>875587</v>
      </c>
      <c r="E71" s="28">
        <v>1596092.19</v>
      </c>
      <c r="F71" s="28">
        <v>1584315.29</v>
      </c>
      <c r="G71" s="10"/>
      <c r="H71" s="10"/>
      <c r="I71" s="10"/>
      <c r="J71" s="10"/>
      <c r="K71" s="10">
        <f t="shared" si="0"/>
        <v>7401834.2299999995</v>
      </c>
      <c r="L71" s="28">
        <v>8522983.099442061</v>
      </c>
      <c r="M71" s="28">
        <v>139576.58864806866</v>
      </c>
      <c r="N71" s="28">
        <v>93.7951931330472</v>
      </c>
      <c r="O71" s="28">
        <v>57939.91416309013</v>
      </c>
      <c r="P71" s="28">
        <v>1318392.0304506437</v>
      </c>
      <c r="Q71" s="10">
        <f t="shared" si="1"/>
        <v>10038985.427896997</v>
      </c>
      <c r="R71" s="286">
        <f t="shared" si="2"/>
        <v>17440819.657896996</v>
      </c>
    </row>
    <row r="72" spans="1:18" s="91" customFormat="1" ht="24">
      <c r="A72" s="285">
        <v>300600181</v>
      </c>
      <c r="B72" s="28">
        <v>4717825.41</v>
      </c>
      <c r="C72" s="28">
        <v>332851</v>
      </c>
      <c r="D72" s="28">
        <v>186059</v>
      </c>
      <c r="E72" s="28">
        <v>3340018.7100000004</v>
      </c>
      <c r="F72" s="28">
        <v>1376149.66</v>
      </c>
      <c r="G72" s="10"/>
      <c r="H72" s="10"/>
      <c r="I72" s="28">
        <v>319972.8</v>
      </c>
      <c r="J72" s="10"/>
      <c r="K72" s="10">
        <f aca="true" t="shared" si="3" ref="K72:K130">SUM(B72:J72)</f>
        <v>10272876.580000002</v>
      </c>
      <c r="L72" s="28">
        <v>11769833.80399142</v>
      </c>
      <c r="M72" s="28">
        <v>192748.6224187615</v>
      </c>
      <c r="N72" s="28">
        <v>129.52669527896992</v>
      </c>
      <c r="O72" s="28">
        <v>80012.26241569589</v>
      </c>
      <c r="P72" s="28">
        <v>1820636.6134794606</v>
      </c>
      <c r="Q72" s="10">
        <f aca="true" t="shared" si="4" ref="Q72:Q130">SUM(L72:P72)</f>
        <v>13863360.829000618</v>
      </c>
      <c r="R72" s="286">
        <f aca="true" t="shared" si="5" ref="R72:R130">K72+Q72</f>
        <v>24136237.40900062</v>
      </c>
    </row>
    <row r="73" spans="1:18" s="91" customFormat="1" ht="24">
      <c r="A73" s="285">
        <v>300600184</v>
      </c>
      <c r="B73" s="28">
        <v>3532236.05</v>
      </c>
      <c r="C73" s="28">
        <v>1249387</v>
      </c>
      <c r="D73" s="28">
        <v>1376773</v>
      </c>
      <c r="E73" s="28">
        <v>2001672.1799999997</v>
      </c>
      <c r="F73" s="28">
        <v>1928667.67</v>
      </c>
      <c r="G73" s="10"/>
      <c r="H73" s="10"/>
      <c r="I73" s="10"/>
      <c r="J73" s="10"/>
      <c r="K73" s="10">
        <f t="shared" si="3"/>
        <v>10088735.899999999</v>
      </c>
      <c r="L73" s="28">
        <v>10958121.127854077</v>
      </c>
      <c r="M73" s="28">
        <v>179455.6139760883</v>
      </c>
      <c r="N73" s="28">
        <v>120.59381974248925</v>
      </c>
      <c r="O73" s="28">
        <v>74494.17535254445</v>
      </c>
      <c r="P73" s="28">
        <v>1695075.4677222564</v>
      </c>
      <c r="Q73" s="10">
        <f t="shared" si="4"/>
        <v>12907266.978724707</v>
      </c>
      <c r="R73" s="286">
        <f t="shared" si="5"/>
        <v>22996002.878724705</v>
      </c>
    </row>
    <row r="74" spans="1:18" s="91" customFormat="1" ht="24">
      <c r="A74" s="285">
        <v>300600185</v>
      </c>
      <c r="B74" s="28">
        <v>3762822.98</v>
      </c>
      <c r="C74" s="28">
        <v>93506</v>
      </c>
      <c r="D74" s="28">
        <v>1341563.91</v>
      </c>
      <c r="E74" s="28">
        <v>2938797.44</v>
      </c>
      <c r="F74" s="28">
        <v>1464795.85</v>
      </c>
      <c r="G74" s="10"/>
      <c r="H74" s="28">
        <v>615890</v>
      </c>
      <c r="I74" s="10"/>
      <c r="J74" s="10"/>
      <c r="K74" s="10">
        <f t="shared" si="3"/>
        <v>10217376.18</v>
      </c>
      <c r="L74" s="28">
        <v>11566905.634957084</v>
      </c>
      <c r="M74" s="28">
        <v>189425.3703080932</v>
      </c>
      <c r="N74" s="28">
        <v>127.29347639484978</v>
      </c>
      <c r="O74" s="28">
        <v>78632.74064990804</v>
      </c>
      <c r="P74" s="28">
        <v>1789246.3270401596</v>
      </c>
      <c r="Q74" s="10">
        <f t="shared" si="4"/>
        <v>13624337.366431642</v>
      </c>
      <c r="R74" s="286">
        <f t="shared" si="5"/>
        <v>23841713.546431642</v>
      </c>
    </row>
    <row r="75" spans="1:18" s="91" customFormat="1" ht="24">
      <c r="A75" s="285">
        <v>300600189</v>
      </c>
      <c r="B75" s="28">
        <v>4260449.48</v>
      </c>
      <c r="C75" s="28">
        <v>20000</v>
      </c>
      <c r="D75" s="28">
        <v>1519249</v>
      </c>
      <c r="E75" s="28">
        <v>2743532.0300000003</v>
      </c>
      <c r="F75" s="28">
        <v>999323.8000000003</v>
      </c>
      <c r="G75" s="10"/>
      <c r="H75" s="28">
        <v>2425</v>
      </c>
      <c r="I75" s="10"/>
      <c r="J75" s="10"/>
      <c r="K75" s="10">
        <f t="shared" si="3"/>
        <v>9544979.310000002</v>
      </c>
      <c r="L75" s="28">
        <v>11161049.296888413</v>
      </c>
      <c r="M75" s="28">
        <v>182778.8660867566</v>
      </c>
      <c r="N75" s="28">
        <v>122.82703862660942</v>
      </c>
      <c r="O75" s="28">
        <v>75873.69711833232</v>
      </c>
      <c r="P75" s="28">
        <v>1726465.7541615576</v>
      </c>
      <c r="Q75" s="10">
        <f t="shared" si="4"/>
        <v>13146290.441293687</v>
      </c>
      <c r="R75" s="286">
        <f t="shared" si="5"/>
        <v>22691269.75129369</v>
      </c>
    </row>
    <row r="76" spans="1:18" s="91" customFormat="1" ht="24">
      <c r="A76" s="285">
        <v>300600193</v>
      </c>
      <c r="B76" s="28">
        <v>2606423</v>
      </c>
      <c r="C76" s="28">
        <v>16900</v>
      </c>
      <c r="D76" s="28">
        <v>977971.8</v>
      </c>
      <c r="E76" s="28">
        <v>3361055.0700000003</v>
      </c>
      <c r="F76" s="28">
        <v>964558.21</v>
      </c>
      <c r="G76" s="10"/>
      <c r="H76" s="10"/>
      <c r="I76" s="10"/>
      <c r="J76" s="10"/>
      <c r="K76" s="10">
        <f t="shared" si="3"/>
        <v>7926908.08</v>
      </c>
      <c r="L76" s="28">
        <v>8725911.268476397</v>
      </c>
      <c r="M76" s="28">
        <v>142899.84075873694</v>
      </c>
      <c r="N76" s="28">
        <v>96.02841201716737</v>
      </c>
      <c r="O76" s="28">
        <v>59319.43592887799</v>
      </c>
      <c r="P76" s="28">
        <v>1349782.3168899447</v>
      </c>
      <c r="Q76" s="10">
        <f t="shared" si="4"/>
        <v>10278008.890465975</v>
      </c>
      <c r="R76" s="286">
        <f t="shared" si="5"/>
        <v>18204916.970465973</v>
      </c>
    </row>
    <row r="77" spans="1:18" s="91" customFormat="1" ht="24">
      <c r="A77" s="285">
        <v>300600195</v>
      </c>
      <c r="B77" s="28">
        <v>1494741</v>
      </c>
      <c r="C77" s="10"/>
      <c r="D77" s="28">
        <v>379084</v>
      </c>
      <c r="E77" s="28">
        <v>538207.2100000001</v>
      </c>
      <c r="F77" s="28">
        <v>281843.33999999997</v>
      </c>
      <c r="G77" s="10"/>
      <c r="H77" s="10"/>
      <c r="I77" s="10"/>
      <c r="J77" s="10"/>
      <c r="K77" s="10">
        <f t="shared" si="3"/>
        <v>2693875.55</v>
      </c>
      <c r="L77" s="28">
        <v>1217569.0142060088</v>
      </c>
      <c r="M77" s="28">
        <v>19939.51266400981</v>
      </c>
      <c r="N77" s="28">
        <v>13.399313304721028</v>
      </c>
      <c r="O77" s="28">
        <v>8277.130594727161</v>
      </c>
      <c r="P77" s="28">
        <v>188341.71863580626</v>
      </c>
      <c r="Q77" s="10">
        <f t="shared" si="4"/>
        <v>1434140.7754138568</v>
      </c>
      <c r="R77" s="286">
        <f t="shared" si="5"/>
        <v>4128016.3254138567</v>
      </c>
    </row>
    <row r="78" spans="1:18" s="91" customFormat="1" ht="24">
      <c r="A78" s="285">
        <v>300600196</v>
      </c>
      <c r="B78" s="28">
        <v>3195490.91</v>
      </c>
      <c r="C78" s="28">
        <v>136396</v>
      </c>
      <c r="D78" s="28">
        <v>718110</v>
      </c>
      <c r="E78" s="28">
        <v>1323461.6500000001</v>
      </c>
      <c r="F78" s="28">
        <v>1227563.9199999997</v>
      </c>
      <c r="G78" s="10"/>
      <c r="H78" s="10"/>
      <c r="I78" s="28">
        <v>-9.313225746154785E-10</v>
      </c>
      <c r="J78" s="10"/>
      <c r="K78" s="10">
        <f t="shared" si="3"/>
        <v>6601022.4799999995</v>
      </c>
      <c r="L78" s="28">
        <v>8928839.437510729</v>
      </c>
      <c r="M78" s="28">
        <v>146223.09286940526</v>
      </c>
      <c r="N78" s="28">
        <v>98.26163090128755</v>
      </c>
      <c r="O78" s="28">
        <v>60698.95769466585</v>
      </c>
      <c r="P78" s="28">
        <v>1381172.603329246</v>
      </c>
      <c r="Q78" s="10">
        <f t="shared" si="4"/>
        <v>10517032.353034947</v>
      </c>
      <c r="R78" s="286">
        <f t="shared" si="5"/>
        <v>17118054.833034948</v>
      </c>
    </row>
    <row r="79" spans="1:18" s="91" customFormat="1" ht="24">
      <c r="A79" s="285">
        <v>300600199</v>
      </c>
      <c r="B79" s="28">
        <v>3389494.42</v>
      </c>
      <c r="C79" s="28">
        <v>2110</v>
      </c>
      <c r="D79" s="28">
        <v>1194658</v>
      </c>
      <c r="E79" s="28">
        <v>10779998.45</v>
      </c>
      <c r="F79" s="28">
        <v>2318903.4</v>
      </c>
      <c r="G79" s="10"/>
      <c r="H79" s="10"/>
      <c r="I79" s="28">
        <v>2768.69</v>
      </c>
      <c r="J79" s="10"/>
      <c r="K79" s="10">
        <f t="shared" si="3"/>
        <v>17687932.96</v>
      </c>
      <c r="L79" s="28">
        <v>11769833.80399142</v>
      </c>
      <c r="M79" s="28">
        <v>192748.6224187615</v>
      </c>
      <c r="N79" s="28">
        <v>129.52669527896992</v>
      </c>
      <c r="O79" s="28">
        <v>80012.26241569589</v>
      </c>
      <c r="P79" s="28">
        <v>1820636.6134794606</v>
      </c>
      <c r="Q79" s="10">
        <f t="shared" si="4"/>
        <v>13863360.829000618</v>
      </c>
      <c r="R79" s="286">
        <f t="shared" si="5"/>
        <v>31551293.78900062</v>
      </c>
    </row>
    <row r="80" spans="1:18" s="91" customFormat="1" ht="24">
      <c r="A80" s="285">
        <v>300600203</v>
      </c>
      <c r="B80" s="28">
        <v>2781155.6800000006</v>
      </c>
      <c r="C80" s="28">
        <v>111210</v>
      </c>
      <c r="D80" s="28">
        <v>550745</v>
      </c>
      <c r="E80" s="28">
        <v>1322434.98</v>
      </c>
      <c r="F80" s="28">
        <v>740893.46</v>
      </c>
      <c r="G80" s="10"/>
      <c r="H80" s="10"/>
      <c r="I80" s="10"/>
      <c r="J80" s="10"/>
      <c r="K80" s="10">
        <f t="shared" si="3"/>
        <v>5506439.12</v>
      </c>
      <c r="L80" s="28">
        <v>8117126.761373391</v>
      </c>
      <c r="M80" s="28">
        <v>132930.08442673206</v>
      </c>
      <c r="N80" s="28">
        <v>89.32875536480687</v>
      </c>
      <c r="O80" s="28">
        <v>55180.87063151441</v>
      </c>
      <c r="P80" s="28">
        <v>1255611.4575720415</v>
      </c>
      <c r="Q80" s="10">
        <f t="shared" si="4"/>
        <v>9560938.502759043</v>
      </c>
      <c r="R80" s="286">
        <f t="shared" si="5"/>
        <v>15067377.622759044</v>
      </c>
    </row>
    <row r="81" spans="1:18" s="91" customFormat="1" ht="24">
      <c r="A81" s="285">
        <v>300600206</v>
      </c>
      <c r="B81" s="28">
        <v>4077414.1</v>
      </c>
      <c r="C81" s="28">
        <v>14500</v>
      </c>
      <c r="D81" s="28">
        <v>1304129</v>
      </c>
      <c r="E81" s="28">
        <v>5839202.3599999985</v>
      </c>
      <c r="F81" s="28">
        <v>2999406.8000000003</v>
      </c>
      <c r="G81" s="10"/>
      <c r="H81" s="28">
        <v>1039837.5</v>
      </c>
      <c r="I81" s="10"/>
      <c r="J81" s="28">
        <v>8000</v>
      </c>
      <c r="K81" s="10">
        <f t="shared" si="3"/>
        <v>15282489.759999998</v>
      </c>
      <c r="L81" s="28">
        <v>12987402.818197425</v>
      </c>
      <c r="M81" s="28">
        <v>212688.13508277133</v>
      </c>
      <c r="N81" s="28">
        <v>142.926008583691</v>
      </c>
      <c r="O81" s="28">
        <v>88289.39301042305</v>
      </c>
      <c r="P81" s="28">
        <v>2008978.3321152667</v>
      </c>
      <c r="Q81" s="10">
        <f t="shared" si="4"/>
        <v>15297501.60441447</v>
      </c>
      <c r="R81" s="286">
        <f t="shared" si="5"/>
        <v>30579991.36441447</v>
      </c>
    </row>
    <row r="82" spans="1:18" s="91" customFormat="1" ht="24">
      <c r="A82" s="285">
        <v>300600211</v>
      </c>
      <c r="B82" s="28">
        <v>3831342.17</v>
      </c>
      <c r="C82" s="28">
        <v>59943</v>
      </c>
      <c r="D82" s="28">
        <v>768579</v>
      </c>
      <c r="E82" s="28">
        <v>1873273.86</v>
      </c>
      <c r="F82" s="28">
        <v>2017540.56</v>
      </c>
      <c r="G82" s="10"/>
      <c r="H82" s="10"/>
      <c r="I82" s="28">
        <v>5916.62</v>
      </c>
      <c r="J82" s="10"/>
      <c r="K82" s="10">
        <f t="shared" si="3"/>
        <v>8556595.209999999</v>
      </c>
      <c r="L82" s="28">
        <v>10146408.451716738</v>
      </c>
      <c r="M82" s="28">
        <v>166162.60553341504</v>
      </c>
      <c r="N82" s="28">
        <v>111.66094420600858</v>
      </c>
      <c r="O82" s="28">
        <v>68976.08828939301</v>
      </c>
      <c r="P82" s="28">
        <v>1569514.321965052</v>
      </c>
      <c r="Q82" s="10">
        <f t="shared" si="4"/>
        <v>11951173.128448805</v>
      </c>
      <c r="R82" s="286">
        <f t="shared" si="5"/>
        <v>20507768.338448804</v>
      </c>
    </row>
    <row r="83" spans="1:18" s="91" customFormat="1" ht="24">
      <c r="A83" s="285">
        <v>300600214</v>
      </c>
      <c r="B83" s="28">
        <v>5265387.15</v>
      </c>
      <c r="C83" s="28">
        <v>1001756</v>
      </c>
      <c r="D83" s="28">
        <v>1827758</v>
      </c>
      <c r="E83" s="28">
        <v>3700032.19</v>
      </c>
      <c r="F83" s="28">
        <v>2039139.8599999999</v>
      </c>
      <c r="G83" s="10"/>
      <c r="H83" s="10"/>
      <c r="I83" s="10"/>
      <c r="J83" s="10"/>
      <c r="K83" s="10">
        <f t="shared" si="3"/>
        <v>13834073.2</v>
      </c>
      <c r="L83" s="28">
        <v>14610828.170472102</v>
      </c>
      <c r="M83" s="28">
        <v>239274.1519681177</v>
      </c>
      <c r="N83" s="28">
        <v>160.79175965665235</v>
      </c>
      <c r="O83" s="28">
        <v>99325.56713672593</v>
      </c>
      <c r="P83" s="28">
        <v>2260100.6236296752</v>
      </c>
      <c r="Q83" s="10">
        <f t="shared" si="4"/>
        <v>17209689.30496628</v>
      </c>
      <c r="R83" s="286">
        <f t="shared" si="5"/>
        <v>31043762.504966278</v>
      </c>
    </row>
    <row r="84" spans="1:18" s="91" customFormat="1" ht="24">
      <c r="A84" s="285">
        <v>300600215</v>
      </c>
      <c r="B84" s="28">
        <v>1683612.98</v>
      </c>
      <c r="C84" s="28">
        <v>164905</v>
      </c>
      <c r="D84" s="28">
        <v>422487</v>
      </c>
      <c r="E84" s="28">
        <v>5668438.79</v>
      </c>
      <c r="F84" s="28">
        <v>745392.2999999999</v>
      </c>
      <c r="G84" s="10"/>
      <c r="H84" s="10"/>
      <c r="I84" s="10"/>
      <c r="J84" s="10"/>
      <c r="K84" s="10">
        <f t="shared" si="3"/>
        <v>8684836.07</v>
      </c>
      <c r="L84" s="28">
        <v>7305414.085236051</v>
      </c>
      <c r="M84" s="28">
        <v>119637.07598405884</v>
      </c>
      <c r="N84" s="28">
        <v>80.39587982832617</v>
      </c>
      <c r="O84" s="28">
        <v>49662.78356836297</v>
      </c>
      <c r="P84" s="28">
        <v>1130050.3118148376</v>
      </c>
      <c r="Q84" s="10">
        <f t="shared" si="4"/>
        <v>8604844.65248314</v>
      </c>
      <c r="R84" s="286">
        <f t="shared" si="5"/>
        <v>17289680.72248314</v>
      </c>
    </row>
    <row r="85" spans="1:18" s="91" customFormat="1" ht="24">
      <c r="A85" s="285">
        <v>300600216</v>
      </c>
      <c r="B85" s="28">
        <v>2891069</v>
      </c>
      <c r="C85" s="28">
        <v>83486</v>
      </c>
      <c r="D85" s="28">
        <v>315938</v>
      </c>
      <c r="E85" s="28">
        <v>40205907.16</v>
      </c>
      <c r="F85" s="28">
        <v>644589.7799999999</v>
      </c>
      <c r="G85" s="10"/>
      <c r="H85" s="28">
        <v>34596.22</v>
      </c>
      <c r="I85" s="10"/>
      <c r="J85" s="28">
        <v>426339.73</v>
      </c>
      <c r="K85" s="10">
        <f t="shared" si="3"/>
        <v>44601925.88999999</v>
      </c>
      <c r="L85" s="28">
        <v>8320054.930407726</v>
      </c>
      <c r="M85" s="28">
        <v>136253.33653740035</v>
      </c>
      <c r="N85" s="28">
        <v>91.56197424892702</v>
      </c>
      <c r="O85" s="28">
        <v>56560.39239730227</v>
      </c>
      <c r="P85" s="28">
        <v>1287001.7440113428</v>
      </c>
      <c r="Q85" s="10">
        <f t="shared" si="4"/>
        <v>9799961.965328023</v>
      </c>
      <c r="R85" s="286">
        <f t="shared" si="5"/>
        <v>54401887.855328016</v>
      </c>
    </row>
    <row r="86" spans="1:18" s="91" customFormat="1" ht="24">
      <c r="A86" s="285">
        <v>300600217</v>
      </c>
      <c r="B86" s="28">
        <v>3938420.8599999994</v>
      </c>
      <c r="C86" s="28">
        <v>80000</v>
      </c>
      <c r="D86" s="28">
        <v>1110026</v>
      </c>
      <c r="E86" s="28">
        <v>4679477.180000001</v>
      </c>
      <c r="F86" s="28">
        <v>1208646.7700000005</v>
      </c>
      <c r="G86" s="10"/>
      <c r="H86" s="28">
        <v>287770.95</v>
      </c>
      <c r="I86" s="10"/>
      <c r="J86" s="10"/>
      <c r="K86" s="10">
        <f t="shared" si="3"/>
        <v>11304341.759999998</v>
      </c>
      <c r="L86" s="28">
        <v>12378618.311094422</v>
      </c>
      <c r="M86" s="28">
        <v>202718.3787507664</v>
      </c>
      <c r="N86" s="28">
        <v>136.22635193133044</v>
      </c>
      <c r="O86" s="28">
        <v>84150.82771305948</v>
      </c>
      <c r="P86" s="28">
        <v>1914807.4727973638</v>
      </c>
      <c r="Q86" s="10">
        <f t="shared" si="4"/>
        <v>14580431.216707543</v>
      </c>
      <c r="R86" s="286">
        <f t="shared" si="5"/>
        <v>25884772.97670754</v>
      </c>
    </row>
    <row r="87" spans="1:18" s="91" customFormat="1" ht="24">
      <c r="A87" s="285">
        <v>300600221</v>
      </c>
      <c r="B87" s="28">
        <v>3788127.3600000003</v>
      </c>
      <c r="C87" s="28">
        <v>78770</v>
      </c>
      <c r="D87" s="28">
        <v>634800</v>
      </c>
      <c r="E87" s="28">
        <v>1785010.6799999997</v>
      </c>
      <c r="F87" s="28">
        <v>1062840.86</v>
      </c>
      <c r="G87" s="10"/>
      <c r="H87" s="10"/>
      <c r="I87" s="10"/>
      <c r="J87" s="10"/>
      <c r="K87" s="10">
        <f t="shared" si="3"/>
        <v>7349548.9</v>
      </c>
      <c r="L87" s="28">
        <v>13596187.32530043</v>
      </c>
      <c r="M87" s="28">
        <v>222657.89141477618</v>
      </c>
      <c r="N87" s="28">
        <v>149.6256652360515</v>
      </c>
      <c r="O87" s="28">
        <v>92427.95830778664</v>
      </c>
      <c r="P87" s="28">
        <v>2103149.19143317</v>
      </c>
      <c r="Q87" s="10">
        <f t="shared" si="4"/>
        <v>16014571.992121398</v>
      </c>
      <c r="R87" s="286">
        <f t="shared" si="5"/>
        <v>23364120.892121397</v>
      </c>
    </row>
    <row r="88" spans="1:18" s="91" customFormat="1" ht="24">
      <c r="A88" s="285">
        <v>300600226</v>
      </c>
      <c r="B88" s="28">
        <v>2339925</v>
      </c>
      <c r="C88" s="28">
        <v>131000</v>
      </c>
      <c r="D88" s="28">
        <v>547652</v>
      </c>
      <c r="E88" s="28">
        <v>1764012.7999999998</v>
      </c>
      <c r="F88" s="28">
        <v>955171.4600000003</v>
      </c>
      <c r="G88" s="10"/>
      <c r="H88" s="10"/>
      <c r="I88" s="10"/>
      <c r="J88" s="10"/>
      <c r="K88" s="10">
        <f t="shared" si="3"/>
        <v>5737761.26</v>
      </c>
      <c r="L88" s="28">
        <v>8928839.437510729</v>
      </c>
      <c r="M88" s="28">
        <v>146223.09286940526</v>
      </c>
      <c r="N88" s="28">
        <v>98.26163090128755</v>
      </c>
      <c r="O88" s="28">
        <v>60698.95769466585</v>
      </c>
      <c r="P88" s="28">
        <v>1381172.603329246</v>
      </c>
      <c r="Q88" s="10">
        <f t="shared" si="4"/>
        <v>10517032.353034947</v>
      </c>
      <c r="R88" s="286">
        <f t="shared" si="5"/>
        <v>16254793.613034947</v>
      </c>
    </row>
    <row r="89" spans="1:18" s="91" customFormat="1" ht="24">
      <c r="A89" s="285">
        <v>300600230</v>
      </c>
      <c r="B89" s="28">
        <v>2538970.44</v>
      </c>
      <c r="C89" s="28">
        <v>19980</v>
      </c>
      <c r="D89" s="28">
        <v>772262</v>
      </c>
      <c r="E89" s="28">
        <v>1730010.5100000002</v>
      </c>
      <c r="F89" s="28">
        <v>1583746.4000000001</v>
      </c>
      <c r="G89" s="10"/>
      <c r="H89" s="10"/>
      <c r="I89" s="10"/>
      <c r="J89" s="10"/>
      <c r="K89" s="10">
        <f t="shared" si="3"/>
        <v>6644969.350000001</v>
      </c>
      <c r="L89" s="28">
        <v>9537623.944613736</v>
      </c>
      <c r="M89" s="28">
        <v>156192.8492014102</v>
      </c>
      <c r="N89" s="28">
        <v>104.96128755364806</v>
      </c>
      <c r="O89" s="28">
        <v>64837.52299202943</v>
      </c>
      <c r="P89" s="28">
        <v>1475343.4626471493</v>
      </c>
      <c r="Q89" s="10">
        <f t="shared" si="4"/>
        <v>11234102.74074188</v>
      </c>
      <c r="R89" s="286">
        <f t="shared" si="5"/>
        <v>17879072.09074188</v>
      </c>
    </row>
    <row r="90" spans="1:18" s="91" customFormat="1" ht="24">
      <c r="A90" s="285">
        <v>300600233</v>
      </c>
      <c r="B90" s="28">
        <v>4129809.8000000003</v>
      </c>
      <c r="C90" s="28">
        <v>41620</v>
      </c>
      <c r="D90" s="28">
        <v>309360</v>
      </c>
      <c r="E90" s="28">
        <v>6356814.16</v>
      </c>
      <c r="F90" s="28">
        <v>749369.6399999999</v>
      </c>
      <c r="G90" s="10"/>
      <c r="H90" s="10"/>
      <c r="I90" s="10"/>
      <c r="J90" s="10"/>
      <c r="K90" s="10">
        <f t="shared" si="3"/>
        <v>11586973.600000001</v>
      </c>
      <c r="L90" s="28">
        <v>9943480.282682406</v>
      </c>
      <c r="M90" s="28">
        <v>162839.35342274673</v>
      </c>
      <c r="N90" s="28">
        <v>109.4277253218884</v>
      </c>
      <c r="O90" s="28">
        <v>67596.56652360516</v>
      </c>
      <c r="P90" s="28">
        <v>1538124.035525751</v>
      </c>
      <c r="Q90" s="10">
        <f t="shared" si="4"/>
        <v>11712149.66587983</v>
      </c>
      <c r="R90" s="286">
        <f t="shared" si="5"/>
        <v>23299123.265879832</v>
      </c>
    </row>
    <row r="91" spans="1:18" s="91" customFormat="1" ht="24">
      <c r="A91" s="285">
        <v>300600234</v>
      </c>
      <c r="B91" s="28">
        <v>2039181.42</v>
      </c>
      <c r="C91" s="28">
        <v>155580</v>
      </c>
      <c r="D91" s="28">
        <v>272380</v>
      </c>
      <c r="E91" s="28">
        <v>969865.27</v>
      </c>
      <c r="F91" s="28">
        <v>964456.22</v>
      </c>
      <c r="G91" s="10"/>
      <c r="H91" s="10"/>
      <c r="I91" s="10"/>
      <c r="J91" s="10"/>
      <c r="K91" s="10">
        <f t="shared" si="3"/>
        <v>4401462.91</v>
      </c>
      <c r="L91" s="28">
        <v>5884916.90199571</v>
      </c>
      <c r="M91" s="28">
        <v>96374.31120938074</v>
      </c>
      <c r="N91" s="28">
        <v>64.76334763948496</v>
      </c>
      <c r="O91" s="28">
        <v>40006.131207847946</v>
      </c>
      <c r="P91" s="28">
        <v>910318.3067397303</v>
      </c>
      <c r="Q91" s="10">
        <f t="shared" si="4"/>
        <v>6931680.414500309</v>
      </c>
      <c r="R91" s="286">
        <f t="shared" si="5"/>
        <v>11333143.32450031</v>
      </c>
    </row>
    <row r="92" spans="1:18" s="91" customFormat="1" ht="24">
      <c r="A92" s="285">
        <v>300600235</v>
      </c>
      <c r="B92" s="28">
        <v>2777733.7199999997</v>
      </c>
      <c r="C92" s="28">
        <v>60000</v>
      </c>
      <c r="D92" s="28">
        <v>727350</v>
      </c>
      <c r="E92" s="28">
        <v>2239522.07</v>
      </c>
      <c r="F92" s="28">
        <v>1459169.8299999998</v>
      </c>
      <c r="G92" s="10"/>
      <c r="H92" s="10"/>
      <c r="I92" s="10"/>
      <c r="J92" s="28">
        <v>32523</v>
      </c>
      <c r="K92" s="10">
        <f t="shared" si="3"/>
        <v>7296298.619999999</v>
      </c>
      <c r="L92" s="28">
        <v>9740552.11364807</v>
      </c>
      <c r="M92" s="28">
        <v>159516.10131207848</v>
      </c>
      <c r="N92" s="28">
        <v>107.19450643776823</v>
      </c>
      <c r="O92" s="28">
        <v>66217.04475781729</v>
      </c>
      <c r="P92" s="28">
        <v>1506733.74908645</v>
      </c>
      <c r="Q92" s="10">
        <f t="shared" si="4"/>
        <v>11473126.203310855</v>
      </c>
      <c r="R92" s="286">
        <f t="shared" si="5"/>
        <v>18769424.823310852</v>
      </c>
    </row>
    <row r="93" spans="1:18" s="91" customFormat="1" ht="24">
      <c r="A93" s="285">
        <v>300600238</v>
      </c>
      <c r="B93" s="28">
        <v>4438184.3</v>
      </c>
      <c r="C93" s="28">
        <v>1073000</v>
      </c>
      <c r="D93" s="28">
        <v>2115263.99</v>
      </c>
      <c r="E93" s="28">
        <v>3377257.0899999994</v>
      </c>
      <c r="F93" s="28">
        <v>1389025.5899999999</v>
      </c>
      <c r="G93" s="10"/>
      <c r="H93" s="10"/>
      <c r="I93" s="28">
        <v>1199.99</v>
      </c>
      <c r="J93" s="10"/>
      <c r="K93" s="10">
        <f t="shared" si="3"/>
        <v>12393930.959999999</v>
      </c>
      <c r="L93" s="28">
        <v>12987402.818197425</v>
      </c>
      <c r="M93" s="28">
        <v>212688.13508277133</v>
      </c>
      <c r="N93" s="28">
        <v>142.926008583691</v>
      </c>
      <c r="O93" s="28">
        <v>88289.39301042305</v>
      </c>
      <c r="P93" s="28">
        <v>2008978.3321152667</v>
      </c>
      <c r="Q93" s="10">
        <f t="shared" si="4"/>
        <v>15297501.60441447</v>
      </c>
      <c r="R93" s="286">
        <f t="shared" si="5"/>
        <v>27691432.56441447</v>
      </c>
    </row>
    <row r="94" spans="1:18" s="91" customFormat="1" ht="24">
      <c r="A94" s="285">
        <v>300600239</v>
      </c>
      <c r="B94" s="28">
        <v>4406268.98</v>
      </c>
      <c r="C94" s="28">
        <v>404585</v>
      </c>
      <c r="D94" s="28">
        <v>1388420</v>
      </c>
      <c r="E94" s="28">
        <v>9525587.469999999</v>
      </c>
      <c r="F94" s="28">
        <v>2610682.3199999994</v>
      </c>
      <c r="G94" s="10"/>
      <c r="H94" s="28">
        <v>65312.53</v>
      </c>
      <c r="I94" s="10"/>
      <c r="J94" s="10"/>
      <c r="K94" s="10">
        <f t="shared" si="3"/>
        <v>18400856.3</v>
      </c>
      <c r="L94" s="28">
        <v>13393259.156266095</v>
      </c>
      <c r="M94" s="28">
        <v>219334.63930410793</v>
      </c>
      <c r="N94" s="28">
        <v>147.3924463519313</v>
      </c>
      <c r="O94" s="28">
        <v>91048.43654199877</v>
      </c>
      <c r="P94" s="28">
        <v>2071758.904993869</v>
      </c>
      <c r="Q94" s="10">
        <f t="shared" si="4"/>
        <v>15775548.529552422</v>
      </c>
      <c r="R94" s="286">
        <f t="shared" si="5"/>
        <v>34176404.82955243</v>
      </c>
    </row>
    <row r="95" spans="1:18" s="91" customFormat="1" ht="24">
      <c r="A95" s="285">
        <v>300600243</v>
      </c>
      <c r="B95" s="28">
        <v>885379</v>
      </c>
      <c r="C95" s="28">
        <v>94752</v>
      </c>
      <c r="D95" s="28">
        <v>339514</v>
      </c>
      <c r="E95" s="28">
        <v>766057.72</v>
      </c>
      <c r="F95" s="28">
        <v>244128.80000000005</v>
      </c>
      <c r="G95" s="10"/>
      <c r="H95" s="10"/>
      <c r="I95" s="10"/>
      <c r="J95" s="28">
        <v>4500</v>
      </c>
      <c r="K95" s="10">
        <f t="shared" si="3"/>
        <v>2334331.52</v>
      </c>
      <c r="L95" s="28">
        <v>2232209.859377682</v>
      </c>
      <c r="M95" s="28">
        <v>36555.773217351314</v>
      </c>
      <c r="N95" s="28">
        <v>24.565407725321887</v>
      </c>
      <c r="O95" s="28">
        <v>15174.739423666462</v>
      </c>
      <c r="P95" s="28">
        <v>345293.1508323115</v>
      </c>
      <c r="Q95" s="10">
        <f t="shared" si="4"/>
        <v>2629258.0882587368</v>
      </c>
      <c r="R95" s="286">
        <f t="shared" si="5"/>
        <v>4963589.608258737</v>
      </c>
    </row>
    <row r="96" spans="1:18" s="91" customFormat="1" ht="24">
      <c r="A96" s="285">
        <v>300600244</v>
      </c>
      <c r="B96" s="28">
        <v>2562187.5</v>
      </c>
      <c r="C96" s="10"/>
      <c r="D96" s="28">
        <v>830134.41</v>
      </c>
      <c r="E96" s="28">
        <v>1027901.15</v>
      </c>
      <c r="F96" s="28">
        <v>1222929.6199999999</v>
      </c>
      <c r="G96" s="10"/>
      <c r="H96" s="10"/>
      <c r="I96" s="28">
        <v>1.8189894035458565E-12</v>
      </c>
      <c r="J96" s="10"/>
      <c r="K96" s="10">
        <f t="shared" si="3"/>
        <v>5643152.680000001</v>
      </c>
      <c r="L96" s="28">
        <v>8522983.099442061</v>
      </c>
      <c r="M96" s="28">
        <v>139576.58864806866</v>
      </c>
      <c r="N96" s="28">
        <v>93.7951931330472</v>
      </c>
      <c r="O96" s="28">
        <v>57939.91416309013</v>
      </c>
      <c r="P96" s="28">
        <v>1318392.0304506437</v>
      </c>
      <c r="Q96" s="10">
        <f t="shared" si="4"/>
        <v>10038985.427896997</v>
      </c>
      <c r="R96" s="286">
        <f t="shared" si="5"/>
        <v>15682138.107896999</v>
      </c>
    </row>
    <row r="97" spans="1:18" s="91" customFormat="1" ht="24">
      <c r="A97" s="285">
        <v>300600245</v>
      </c>
      <c r="B97" s="28">
        <v>3429800.87</v>
      </c>
      <c r="C97" s="28">
        <v>118148</v>
      </c>
      <c r="D97" s="28">
        <v>1005817.9</v>
      </c>
      <c r="E97" s="28">
        <v>2168388.46</v>
      </c>
      <c r="F97" s="28">
        <v>1331981.4900000007</v>
      </c>
      <c r="G97" s="10"/>
      <c r="H97" s="10"/>
      <c r="I97" s="10"/>
      <c r="J97" s="10"/>
      <c r="K97" s="10">
        <f t="shared" si="3"/>
        <v>8054136.720000001</v>
      </c>
      <c r="L97" s="28">
        <v>11566905.634957084</v>
      </c>
      <c r="M97" s="28">
        <v>189425.3703080932</v>
      </c>
      <c r="N97" s="28">
        <v>127.29347639484978</v>
      </c>
      <c r="O97" s="28">
        <v>78632.74064990804</v>
      </c>
      <c r="P97" s="28">
        <v>1789246.3270401596</v>
      </c>
      <c r="Q97" s="10">
        <f t="shared" si="4"/>
        <v>13624337.366431642</v>
      </c>
      <c r="R97" s="286">
        <f t="shared" si="5"/>
        <v>21678474.086431645</v>
      </c>
    </row>
    <row r="98" spans="1:18" s="91" customFormat="1" ht="24">
      <c r="A98" s="285">
        <v>300600248</v>
      </c>
      <c r="B98" s="28">
        <v>880147</v>
      </c>
      <c r="C98" s="10"/>
      <c r="D98" s="28">
        <v>260600</v>
      </c>
      <c r="E98" s="28">
        <v>553970.48</v>
      </c>
      <c r="F98" s="28">
        <v>199935.38999999996</v>
      </c>
      <c r="G98" s="10"/>
      <c r="H98" s="10"/>
      <c r="I98" s="10"/>
      <c r="J98" s="10"/>
      <c r="K98" s="10">
        <f t="shared" si="3"/>
        <v>1894652.8699999999</v>
      </c>
      <c r="L98" s="28">
        <v>2435138.0284120175</v>
      </c>
      <c r="M98" s="28">
        <v>39879.02532801962</v>
      </c>
      <c r="N98" s="28">
        <v>26.798626609442056</v>
      </c>
      <c r="O98" s="28">
        <v>16554.261189454322</v>
      </c>
      <c r="P98" s="28">
        <v>376683.4372716125</v>
      </c>
      <c r="Q98" s="10">
        <f t="shared" si="4"/>
        <v>2868281.5508277137</v>
      </c>
      <c r="R98" s="286">
        <f t="shared" si="5"/>
        <v>4762934.420827714</v>
      </c>
    </row>
    <row r="99" spans="1:18" s="91" customFormat="1" ht="24">
      <c r="A99" s="285">
        <v>300600249</v>
      </c>
      <c r="B99" s="28">
        <v>1134158.49</v>
      </c>
      <c r="C99" s="28">
        <v>8272</v>
      </c>
      <c r="D99" s="28">
        <v>378858.82</v>
      </c>
      <c r="E99" s="28">
        <v>607824.5</v>
      </c>
      <c r="F99" s="28">
        <v>267724.73</v>
      </c>
      <c r="G99" s="10"/>
      <c r="H99" s="10"/>
      <c r="I99" s="10"/>
      <c r="J99" s="10"/>
      <c r="K99" s="10">
        <f t="shared" si="3"/>
        <v>2396838.54</v>
      </c>
      <c r="L99" s="28">
        <v>3449778.8735836907</v>
      </c>
      <c r="M99" s="28">
        <v>56495.285881361124</v>
      </c>
      <c r="N99" s="28">
        <v>37.96472103004292</v>
      </c>
      <c r="O99" s="28">
        <v>23451.870018393623</v>
      </c>
      <c r="P99" s="28">
        <v>533634.8694681177</v>
      </c>
      <c r="Q99" s="10">
        <f t="shared" si="4"/>
        <v>4063398.863672593</v>
      </c>
      <c r="R99" s="286">
        <f t="shared" si="5"/>
        <v>6460237.403672593</v>
      </c>
    </row>
    <row r="100" spans="1:18" s="91" customFormat="1" ht="24">
      <c r="A100" s="285">
        <v>300600250</v>
      </c>
      <c r="B100" s="28">
        <v>2779114.4000000004</v>
      </c>
      <c r="C100" s="28">
        <v>140244</v>
      </c>
      <c r="D100" s="28">
        <v>954639</v>
      </c>
      <c r="E100" s="28">
        <v>3555849.4</v>
      </c>
      <c r="F100" s="28">
        <v>1335265.51</v>
      </c>
      <c r="G100" s="10"/>
      <c r="H100" s="10"/>
      <c r="I100" s="10"/>
      <c r="J100" s="10"/>
      <c r="K100" s="10">
        <f t="shared" si="3"/>
        <v>8765112.31</v>
      </c>
      <c r="L100" s="28">
        <v>9131767.60654506</v>
      </c>
      <c r="M100" s="28">
        <v>149546.34498007357</v>
      </c>
      <c r="N100" s="28">
        <v>100.49484978540772</v>
      </c>
      <c r="O100" s="28">
        <v>62078.47946045371</v>
      </c>
      <c r="P100" s="28">
        <v>1412562.8897685471</v>
      </c>
      <c r="Q100" s="10">
        <f t="shared" si="4"/>
        <v>10756055.815603921</v>
      </c>
      <c r="R100" s="286">
        <f t="shared" si="5"/>
        <v>19521168.12560392</v>
      </c>
    </row>
    <row r="101" spans="1:18" s="91" customFormat="1" ht="24">
      <c r="A101" s="285">
        <v>300600253</v>
      </c>
      <c r="B101" s="28">
        <v>2910670.86</v>
      </c>
      <c r="C101" s="28">
        <v>72117</v>
      </c>
      <c r="D101" s="28">
        <v>910965</v>
      </c>
      <c r="E101" s="28">
        <v>1758280.0699999998</v>
      </c>
      <c r="F101" s="28">
        <v>1228316.97</v>
      </c>
      <c r="G101" s="10"/>
      <c r="H101" s="10"/>
      <c r="I101" s="28">
        <v>8</v>
      </c>
      <c r="J101" s="10"/>
      <c r="K101" s="10">
        <f t="shared" si="3"/>
        <v>6880357.899999999</v>
      </c>
      <c r="L101" s="28">
        <v>8725911.268476397</v>
      </c>
      <c r="M101" s="28">
        <v>142899.84075873694</v>
      </c>
      <c r="N101" s="28">
        <v>96.02841201716737</v>
      </c>
      <c r="O101" s="28">
        <v>59319.43592887799</v>
      </c>
      <c r="P101" s="28">
        <v>1349782.3168899447</v>
      </c>
      <c r="Q101" s="10">
        <f t="shared" si="4"/>
        <v>10278008.890465975</v>
      </c>
      <c r="R101" s="286">
        <f t="shared" si="5"/>
        <v>17158366.790465973</v>
      </c>
    </row>
    <row r="102" spans="1:18" s="91" customFormat="1" ht="24">
      <c r="A102" s="285">
        <v>300600256</v>
      </c>
      <c r="B102" s="28">
        <v>2569425.35</v>
      </c>
      <c r="C102" s="28">
        <v>112246</v>
      </c>
      <c r="D102" s="28">
        <v>854444</v>
      </c>
      <c r="E102" s="28">
        <v>1194577.74</v>
      </c>
      <c r="F102" s="28">
        <v>1628626.02</v>
      </c>
      <c r="G102" s="10"/>
      <c r="H102" s="28">
        <v>29035</v>
      </c>
      <c r="I102" s="28">
        <v>11393.38</v>
      </c>
      <c r="J102" s="10"/>
      <c r="K102" s="10">
        <f t="shared" si="3"/>
        <v>6399747.489999999</v>
      </c>
      <c r="L102" s="28">
        <v>8117126.761373391</v>
      </c>
      <c r="M102" s="28">
        <v>132930.08442673206</v>
      </c>
      <c r="N102" s="28">
        <v>89.32875536480687</v>
      </c>
      <c r="O102" s="28">
        <v>55180.87063151441</v>
      </c>
      <c r="P102" s="28">
        <v>1255611.4575720415</v>
      </c>
      <c r="Q102" s="10">
        <f t="shared" si="4"/>
        <v>9560938.502759043</v>
      </c>
      <c r="R102" s="286">
        <f t="shared" si="5"/>
        <v>15960685.992759041</v>
      </c>
    </row>
    <row r="103" spans="1:18" s="91" customFormat="1" ht="24">
      <c r="A103" s="285">
        <v>300600259</v>
      </c>
      <c r="B103" s="28">
        <v>1864775</v>
      </c>
      <c r="C103" s="28">
        <v>86381.32</v>
      </c>
      <c r="D103" s="28">
        <v>477641.5</v>
      </c>
      <c r="E103" s="28">
        <v>1696061.13</v>
      </c>
      <c r="F103" s="28">
        <v>661254.3599999999</v>
      </c>
      <c r="G103" s="10"/>
      <c r="H103" s="10"/>
      <c r="I103" s="28">
        <v>1</v>
      </c>
      <c r="J103" s="10"/>
      <c r="K103" s="10">
        <f t="shared" si="3"/>
        <v>4786114.3100000005</v>
      </c>
      <c r="L103" s="28">
        <v>5681988.732961373</v>
      </c>
      <c r="M103" s="28">
        <v>93051.05909871243</v>
      </c>
      <c r="N103" s="28">
        <v>62.5301287553648</v>
      </c>
      <c r="O103" s="28">
        <v>38626.609442060086</v>
      </c>
      <c r="P103" s="28">
        <v>878928.0203004293</v>
      </c>
      <c r="Q103" s="10">
        <f t="shared" si="4"/>
        <v>6692656.95193133</v>
      </c>
      <c r="R103" s="286">
        <f t="shared" si="5"/>
        <v>11478771.26193133</v>
      </c>
    </row>
    <row r="104" spans="1:18" s="91" customFormat="1" ht="24">
      <c r="A104" s="285">
        <v>300600261</v>
      </c>
      <c r="B104" s="28">
        <v>148718</v>
      </c>
      <c r="C104" s="28">
        <v>13010</v>
      </c>
      <c r="D104" s="28">
        <v>109408</v>
      </c>
      <c r="E104" s="28">
        <v>722060.8399999999</v>
      </c>
      <c r="F104" s="28">
        <v>553385.23</v>
      </c>
      <c r="G104" s="10"/>
      <c r="H104" s="10"/>
      <c r="I104" s="10"/>
      <c r="J104" s="10"/>
      <c r="K104" s="10">
        <f t="shared" si="3"/>
        <v>1546582.0699999998</v>
      </c>
      <c r="L104" s="28">
        <v>1217569.0142060088</v>
      </c>
      <c r="M104" s="28">
        <v>19939.51266400981</v>
      </c>
      <c r="N104" s="28">
        <v>13.399313304721028</v>
      </c>
      <c r="O104" s="28">
        <v>8277.130594727161</v>
      </c>
      <c r="P104" s="28">
        <v>188341.71863580626</v>
      </c>
      <c r="Q104" s="10">
        <f t="shared" si="4"/>
        <v>1434140.7754138568</v>
      </c>
      <c r="R104" s="286">
        <f t="shared" si="5"/>
        <v>2980722.8454138567</v>
      </c>
    </row>
    <row r="105" spans="1:18" s="91" customFormat="1" ht="24">
      <c r="A105" s="285">
        <v>300600262</v>
      </c>
      <c r="B105" s="28">
        <v>5130398.25</v>
      </c>
      <c r="C105" s="28">
        <v>1387690</v>
      </c>
      <c r="D105" s="28">
        <v>1828903.4</v>
      </c>
      <c r="E105" s="28">
        <v>2900007.6699999995</v>
      </c>
      <c r="F105" s="28">
        <v>1387592.68</v>
      </c>
      <c r="G105" s="10"/>
      <c r="H105" s="10"/>
      <c r="I105" s="28">
        <v>20</v>
      </c>
      <c r="J105" s="10"/>
      <c r="K105" s="10">
        <f t="shared" si="3"/>
        <v>12634612</v>
      </c>
      <c r="L105" s="28">
        <v>12987402.818197425</v>
      </c>
      <c r="M105" s="28">
        <v>212688.13508277133</v>
      </c>
      <c r="N105" s="28">
        <v>142.926008583691</v>
      </c>
      <c r="O105" s="28">
        <v>88289.39301042305</v>
      </c>
      <c r="P105" s="28">
        <v>2008978.3321152667</v>
      </c>
      <c r="Q105" s="10">
        <f t="shared" si="4"/>
        <v>15297501.60441447</v>
      </c>
      <c r="R105" s="286">
        <f t="shared" si="5"/>
        <v>27932113.60441447</v>
      </c>
    </row>
    <row r="106" spans="1:18" s="91" customFormat="1" ht="24">
      <c r="A106" s="285">
        <v>300600263</v>
      </c>
      <c r="B106" s="28">
        <v>6674851.41</v>
      </c>
      <c r="C106" s="28">
        <v>254426</v>
      </c>
      <c r="D106" s="28">
        <v>2026836.6</v>
      </c>
      <c r="E106" s="28">
        <v>2751882.58</v>
      </c>
      <c r="F106" s="28">
        <v>2561925.66</v>
      </c>
      <c r="G106" s="10"/>
      <c r="H106" s="28">
        <v>63521.7</v>
      </c>
      <c r="I106" s="28">
        <v>517.34</v>
      </c>
      <c r="J106" s="10"/>
      <c r="K106" s="10">
        <f t="shared" si="3"/>
        <v>14333961.29</v>
      </c>
      <c r="L106" s="28">
        <v>16843038.02984979</v>
      </c>
      <c r="M106" s="28">
        <v>275829.92518546904</v>
      </c>
      <c r="N106" s="28">
        <v>185.35716738197425</v>
      </c>
      <c r="O106" s="28">
        <v>114500.3065603924</v>
      </c>
      <c r="P106" s="28">
        <v>2605393.7744619865</v>
      </c>
      <c r="Q106" s="10">
        <f t="shared" si="4"/>
        <v>19838947.39322502</v>
      </c>
      <c r="R106" s="286">
        <f t="shared" si="5"/>
        <v>34172908.68322502</v>
      </c>
    </row>
    <row r="107" spans="1:18" s="91" customFormat="1" ht="24">
      <c r="A107" s="285">
        <v>300600267</v>
      </c>
      <c r="B107" s="28">
        <v>3895467</v>
      </c>
      <c r="C107" s="28">
        <v>60000</v>
      </c>
      <c r="D107" s="28">
        <v>790612.05</v>
      </c>
      <c r="E107" s="28">
        <v>1104459.01</v>
      </c>
      <c r="F107" s="28">
        <v>1412642.6300000004</v>
      </c>
      <c r="G107" s="10"/>
      <c r="H107" s="28">
        <v>69336</v>
      </c>
      <c r="I107" s="10"/>
      <c r="J107" s="10"/>
      <c r="K107" s="10">
        <f t="shared" si="3"/>
        <v>7332516.6899999995</v>
      </c>
      <c r="L107" s="28">
        <v>9131767.60654506</v>
      </c>
      <c r="M107" s="28">
        <v>149546.34498007357</v>
      </c>
      <c r="N107" s="28">
        <v>100.49484978540772</v>
      </c>
      <c r="O107" s="28">
        <v>62078.47946045371</v>
      </c>
      <c r="P107" s="28">
        <v>1412562.8897685471</v>
      </c>
      <c r="Q107" s="10">
        <f t="shared" si="4"/>
        <v>10756055.815603921</v>
      </c>
      <c r="R107" s="286">
        <f t="shared" si="5"/>
        <v>18088572.50560392</v>
      </c>
    </row>
    <row r="108" spans="1:18" s="91" customFormat="1" ht="24">
      <c r="A108" s="285">
        <v>300600270</v>
      </c>
      <c r="B108" s="28">
        <v>2494584</v>
      </c>
      <c r="C108" s="28">
        <v>117913</v>
      </c>
      <c r="D108" s="28">
        <v>102388</v>
      </c>
      <c r="E108" s="28">
        <v>618670.37</v>
      </c>
      <c r="F108" s="28">
        <v>537698.1900000001</v>
      </c>
      <c r="G108" s="10"/>
      <c r="H108" s="28">
        <v>140106.7</v>
      </c>
      <c r="I108" s="10"/>
      <c r="J108" s="10"/>
      <c r="K108" s="10">
        <f t="shared" si="3"/>
        <v>4011360.2600000002</v>
      </c>
      <c r="L108" s="28">
        <v>6290773.240064378</v>
      </c>
      <c r="M108" s="28">
        <v>103020.81543071735</v>
      </c>
      <c r="N108" s="28">
        <v>69.22978540772532</v>
      </c>
      <c r="O108" s="28">
        <v>42765.174739423666</v>
      </c>
      <c r="P108" s="28">
        <v>973098.8796183324</v>
      </c>
      <c r="Q108" s="10">
        <f t="shared" si="4"/>
        <v>7409727.339638259</v>
      </c>
      <c r="R108" s="286">
        <f t="shared" si="5"/>
        <v>11421087.599638259</v>
      </c>
    </row>
    <row r="109" spans="1:18" s="91" customFormat="1" ht="24">
      <c r="A109" s="285">
        <v>300600271</v>
      </c>
      <c r="B109" s="28">
        <v>4980171.49</v>
      </c>
      <c r="C109" s="28">
        <v>210420.78</v>
      </c>
      <c r="D109" s="28">
        <v>820726</v>
      </c>
      <c r="E109" s="28">
        <v>1636381.9400000002</v>
      </c>
      <c r="F109" s="28">
        <v>1041931.5500000003</v>
      </c>
      <c r="G109" s="10"/>
      <c r="H109" s="28">
        <v>26500.5</v>
      </c>
      <c r="I109" s="10"/>
      <c r="J109" s="10"/>
      <c r="K109" s="10">
        <f t="shared" si="3"/>
        <v>8716132.260000002</v>
      </c>
      <c r="L109" s="28">
        <v>9131767.60654506</v>
      </c>
      <c r="M109" s="28">
        <v>149546.34498007357</v>
      </c>
      <c r="N109" s="28">
        <v>100.49484978540772</v>
      </c>
      <c r="O109" s="28">
        <v>62078.47946045371</v>
      </c>
      <c r="P109" s="28">
        <v>1412562.8897685471</v>
      </c>
      <c r="Q109" s="10">
        <f t="shared" si="4"/>
        <v>10756055.815603921</v>
      </c>
      <c r="R109" s="286">
        <f t="shared" si="5"/>
        <v>19472188.075603925</v>
      </c>
    </row>
    <row r="110" spans="1:18" s="91" customFormat="1" ht="24">
      <c r="A110" s="285">
        <v>300600274</v>
      </c>
      <c r="B110" s="28">
        <v>2802232.09</v>
      </c>
      <c r="C110" s="28">
        <v>138311</v>
      </c>
      <c r="D110" s="28">
        <v>915060.59</v>
      </c>
      <c r="E110" s="28">
        <v>1682615.4</v>
      </c>
      <c r="F110" s="28">
        <v>1282460.68</v>
      </c>
      <c r="G110" s="10"/>
      <c r="H110" s="10"/>
      <c r="I110" s="28">
        <v>4</v>
      </c>
      <c r="J110" s="10"/>
      <c r="K110" s="10">
        <f t="shared" si="3"/>
        <v>6820683.76</v>
      </c>
      <c r="L110" s="28">
        <v>8928839.437510729</v>
      </c>
      <c r="M110" s="28">
        <v>146223.09286940526</v>
      </c>
      <c r="N110" s="28">
        <v>98.26163090128755</v>
      </c>
      <c r="O110" s="28">
        <v>60698.95769466585</v>
      </c>
      <c r="P110" s="28">
        <v>1381172.603329246</v>
      </c>
      <c r="Q110" s="10">
        <f t="shared" si="4"/>
        <v>10517032.353034947</v>
      </c>
      <c r="R110" s="286">
        <f t="shared" si="5"/>
        <v>17337716.11303495</v>
      </c>
    </row>
    <row r="111" spans="1:18" s="91" customFormat="1" ht="24">
      <c r="A111" s="285">
        <v>300600277</v>
      </c>
      <c r="B111" s="28">
        <v>3268779.3899999997</v>
      </c>
      <c r="C111" s="28">
        <v>151893</v>
      </c>
      <c r="D111" s="28">
        <v>670404</v>
      </c>
      <c r="E111" s="28">
        <v>2705950.6999999997</v>
      </c>
      <c r="F111" s="28">
        <v>1540228.3800000004</v>
      </c>
      <c r="G111" s="10"/>
      <c r="H111" s="10"/>
      <c r="I111" s="28">
        <v>59661.99</v>
      </c>
      <c r="J111" s="10"/>
      <c r="K111" s="10">
        <f t="shared" si="3"/>
        <v>8396917.46</v>
      </c>
      <c r="L111" s="28">
        <v>6493701.409098713</v>
      </c>
      <c r="M111" s="28">
        <v>106344.06754138567</v>
      </c>
      <c r="N111" s="28">
        <v>71.4630042918455</v>
      </c>
      <c r="O111" s="28">
        <v>44144.69650521153</v>
      </c>
      <c r="P111" s="28">
        <v>1004489.1660576334</v>
      </c>
      <c r="Q111" s="10">
        <f t="shared" si="4"/>
        <v>7648750.802207235</v>
      </c>
      <c r="R111" s="286">
        <f t="shared" si="5"/>
        <v>16045668.262207236</v>
      </c>
    </row>
    <row r="112" spans="1:18" s="91" customFormat="1" ht="24">
      <c r="A112" s="285">
        <v>300600279</v>
      </c>
      <c r="B112" s="28">
        <v>648323</v>
      </c>
      <c r="C112" s="28">
        <v>120180</v>
      </c>
      <c r="D112" s="28">
        <v>138160</v>
      </c>
      <c r="E112" s="28">
        <v>184677.46</v>
      </c>
      <c r="F112" s="28">
        <v>212574.63</v>
      </c>
      <c r="G112" s="10"/>
      <c r="H112" s="10"/>
      <c r="I112" s="10"/>
      <c r="J112" s="10"/>
      <c r="K112" s="10">
        <f t="shared" si="3"/>
        <v>1303915.0899999999</v>
      </c>
      <c r="L112" s="28">
        <v>1420497.1832403434</v>
      </c>
      <c r="M112" s="28">
        <v>23262.764774678108</v>
      </c>
      <c r="N112" s="28">
        <v>15.6325321888412</v>
      </c>
      <c r="O112" s="28">
        <v>9656.652360515021</v>
      </c>
      <c r="P112" s="28">
        <v>219732.00507510733</v>
      </c>
      <c r="Q112" s="10">
        <f t="shared" si="4"/>
        <v>1673164.2379828326</v>
      </c>
      <c r="R112" s="286">
        <f t="shared" si="5"/>
        <v>2977079.3279828327</v>
      </c>
    </row>
    <row r="113" spans="1:18" s="91" customFormat="1" ht="24">
      <c r="A113" s="285">
        <v>300600280</v>
      </c>
      <c r="B113" s="28">
        <v>4527350.27</v>
      </c>
      <c r="C113" s="28">
        <v>116998</v>
      </c>
      <c r="D113" s="28">
        <v>949472</v>
      </c>
      <c r="E113" s="28">
        <v>2183318.72</v>
      </c>
      <c r="F113" s="28">
        <v>1606219.1800000002</v>
      </c>
      <c r="G113" s="10"/>
      <c r="H113" s="10"/>
      <c r="I113" s="10"/>
      <c r="J113" s="10"/>
      <c r="K113" s="10">
        <f t="shared" si="3"/>
        <v>9383358.17</v>
      </c>
      <c r="L113" s="28">
        <v>9740552.11364807</v>
      </c>
      <c r="M113" s="28">
        <v>159516.10131207848</v>
      </c>
      <c r="N113" s="28">
        <v>107.19450643776823</v>
      </c>
      <c r="O113" s="28">
        <v>66217.04475781729</v>
      </c>
      <c r="P113" s="28">
        <v>1506733.74908645</v>
      </c>
      <c r="Q113" s="10">
        <f t="shared" si="4"/>
        <v>11473126.203310855</v>
      </c>
      <c r="R113" s="286">
        <f t="shared" si="5"/>
        <v>20856484.373310857</v>
      </c>
    </row>
    <row r="114" spans="1:18" s="91" customFormat="1" ht="24">
      <c r="A114" s="285">
        <v>300600292</v>
      </c>
      <c r="B114" s="28">
        <v>5564930.409999999</v>
      </c>
      <c r="C114" s="28">
        <v>1101603.8</v>
      </c>
      <c r="D114" s="28">
        <v>630850</v>
      </c>
      <c r="E114" s="28">
        <v>5776836.329999999</v>
      </c>
      <c r="F114" s="28">
        <v>975807.7799999999</v>
      </c>
      <c r="G114" s="10"/>
      <c r="H114" s="10"/>
      <c r="I114" s="28">
        <v>5241.88</v>
      </c>
      <c r="J114" s="10"/>
      <c r="K114" s="10">
        <f t="shared" si="3"/>
        <v>14055270.2</v>
      </c>
      <c r="L114" s="28">
        <v>12581546.480128756</v>
      </c>
      <c r="M114" s="28">
        <v>206041.6308614347</v>
      </c>
      <c r="N114" s="28">
        <v>138.45957081545063</v>
      </c>
      <c r="O114" s="28">
        <v>85530.34947884733</v>
      </c>
      <c r="P114" s="28">
        <v>1946197.7592366647</v>
      </c>
      <c r="Q114" s="10">
        <f t="shared" si="4"/>
        <v>14819454.679276519</v>
      </c>
      <c r="R114" s="286">
        <f t="shared" si="5"/>
        <v>28874724.879276518</v>
      </c>
    </row>
    <row r="115" spans="1:18" s="91" customFormat="1" ht="24">
      <c r="A115" s="285">
        <v>300600293</v>
      </c>
      <c r="B115" s="28">
        <v>3305394.77</v>
      </c>
      <c r="C115" s="28">
        <v>76900</v>
      </c>
      <c r="D115" s="28">
        <v>432000</v>
      </c>
      <c r="E115" s="28">
        <v>15582976.480000002</v>
      </c>
      <c r="F115" s="28">
        <v>850995.68</v>
      </c>
      <c r="G115" s="10"/>
      <c r="H115" s="10"/>
      <c r="I115" s="28">
        <v>3408.41</v>
      </c>
      <c r="J115" s="28">
        <v>344011.83999999997</v>
      </c>
      <c r="K115" s="10">
        <f t="shared" si="3"/>
        <v>20595687.180000003</v>
      </c>
      <c r="L115" s="28">
        <v>7711270.423304722</v>
      </c>
      <c r="M115" s="28">
        <v>126283.58020539545</v>
      </c>
      <c r="N115" s="28">
        <v>84.86231759656651</v>
      </c>
      <c r="O115" s="28">
        <v>52421.82709993869</v>
      </c>
      <c r="P115" s="28">
        <v>1192830.8846934396</v>
      </c>
      <c r="Q115" s="10">
        <f t="shared" si="4"/>
        <v>9082891.577621093</v>
      </c>
      <c r="R115" s="286">
        <f t="shared" si="5"/>
        <v>29678578.757621095</v>
      </c>
    </row>
    <row r="116" spans="1:18" s="91" customFormat="1" ht="24">
      <c r="A116" s="285">
        <v>300600294</v>
      </c>
      <c r="B116" s="28">
        <v>2639741.89</v>
      </c>
      <c r="C116" s="28">
        <v>5900</v>
      </c>
      <c r="D116" s="28">
        <v>372650</v>
      </c>
      <c r="E116" s="28">
        <v>5575403.61</v>
      </c>
      <c r="F116" s="28">
        <v>700818.88</v>
      </c>
      <c r="G116" s="10"/>
      <c r="H116" s="10"/>
      <c r="I116" s="10"/>
      <c r="J116" s="10"/>
      <c r="K116" s="10">
        <f t="shared" si="3"/>
        <v>9294514.38</v>
      </c>
      <c r="L116" s="28">
        <v>7711270.423304722</v>
      </c>
      <c r="M116" s="28">
        <v>126283.58020539545</v>
      </c>
      <c r="N116" s="28">
        <v>84.86231759656651</v>
      </c>
      <c r="O116" s="28">
        <v>52421.82709993869</v>
      </c>
      <c r="P116" s="28">
        <v>1192830.8846934396</v>
      </c>
      <c r="Q116" s="10">
        <f t="shared" si="4"/>
        <v>9082891.577621093</v>
      </c>
      <c r="R116" s="286">
        <f t="shared" si="5"/>
        <v>18377405.957621094</v>
      </c>
    </row>
    <row r="117" spans="1:18" s="91" customFormat="1" ht="24">
      <c r="A117" s="285">
        <v>300600295</v>
      </c>
      <c r="B117" s="28">
        <v>3539691.98</v>
      </c>
      <c r="C117" s="28">
        <v>105400</v>
      </c>
      <c r="D117" s="28">
        <v>345600</v>
      </c>
      <c r="E117" s="28">
        <v>102235606.03999999</v>
      </c>
      <c r="F117" s="28">
        <v>1526240.8500000003</v>
      </c>
      <c r="G117" s="10"/>
      <c r="H117" s="28">
        <v>88340</v>
      </c>
      <c r="I117" s="10"/>
      <c r="J117" s="28">
        <v>140012283.66</v>
      </c>
      <c r="K117" s="10">
        <f t="shared" si="3"/>
        <v>247853162.52999997</v>
      </c>
      <c r="L117" s="28">
        <v>10349336.620751075</v>
      </c>
      <c r="M117" s="28">
        <v>169485.8576440834</v>
      </c>
      <c r="N117" s="28">
        <v>113.89416309012876</v>
      </c>
      <c r="O117" s="28">
        <v>70355.61005518088</v>
      </c>
      <c r="P117" s="28">
        <v>1600904.6084043533</v>
      </c>
      <c r="Q117" s="10">
        <f t="shared" si="4"/>
        <v>12190196.591017783</v>
      </c>
      <c r="R117" s="286">
        <f t="shared" si="5"/>
        <v>260043359.12101775</v>
      </c>
    </row>
    <row r="118" spans="1:18" s="91" customFormat="1" ht="24">
      <c r="A118" s="285">
        <v>300600296</v>
      </c>
      <c r="B118" s="28">
        <v>3910699.7200000007</v>
      </c>
      <c r="C118" s="28">
        <v>142350</v>
      </c>
      <c r="D118" s="28">
        <v>306240</v>
      </c>
      <c r="E118" s="28">
        <v>8282072.62</v>
      </c>
      <c r="F118" s="28">
        <v>722083.0699999998</v>
      </c>
      <c r="G118" s="10"/>
      <c r="H118" s="10"/>
      <c r="I118" s="10"/>
      <c r="J118" s="28">
        <v>670225.12</v>
      </c>
      <c r="K118" s="10">
        <f t="shared" si="3"/>
        <v>14033670.53</v>
      </c>
      <c r="L118" s="28">
        <v>7305414.085236051</v>
      </c>
      <c r="M118" s="28">
        <v>119637.07598405884</v>
      </c>
      <c r="N118" s="28">
        <v>80.39587982832617</v>
      </c>
      <c r="O118" s="28">
        <v>49662.78356836297</v>
      </c>
      <c r="P118" s="28">
        <v>1130050.3118148376</v>
      </c>
      <c r="Q118" s="10">
        <f t="shared" si="4"/>
        <v>8604844.65248314</v>
      </c>
      <c r="R118" s="286">
        <f t="shared" si="5"/>
        <v>22638515.182483137</v>
      </c>
    </row>
    <row r="119" spans="1:18" s="91" customFormat="1" ht="24">
      <c r="A119" s="285">
        <v>300600297</v>
      </c>
      <c r="B119" s="28">
        <v>3668195.46</v>
      </c>
      <c r="C119" s="28">
        <v>64180</v>
      </c>
      <c r="D119" s="28">
        <v>377920</v>
      </c>
      <c r="E119" s="28">
        <v>4509562.26</v>
      </c>
      <c r="F119" s="28">
        <v>610335.4800000001</v>
      </c>
      <c r="G119" s="10"/>
      <c r="H119" s="10"/>
      <c r="I119" s="10"/>
      <c r="J119" s="28">
        <v>1140</v>
      </c>
      <c r="K119" s="10">
        <f t="shared" si="3"/>
        <v>9231333.2</v>
      </c>
      <c r="L119" s="28">
        <v>7711270.423304722</v>
      </c>
      <c r="M119" s="28">
        <v>126283.58020539545</v>
      </c>
      <c r="N119" s="28">
        <v>84.86231759656651</v>
      </c>
      <c r="O119" s="28">
        <v>52421.82709993869</v>
      </c>
      <c r="P119" s="28">
        <v>1192830.8846934396</v>
      </c>
      <c r="Q119" s="10">
        <f t="shared" si="4"/>
        <v>9082891.577621093</v>
      </c>
      <c r="R119" s="286">
        <f t="shared" si="5"/>
        <v>18314224.77762109</v>
      </c>
    </row>
    <row r="120" spans="1:18" s="91" customFormat="1" ht="24">
      <c r="A120" s="285">
        <v>300600298</v>
      </c>
      <c r="B120" s="28">
        <v>1904425</v>
      </c>
      <c r="C120" s="28">
        <v>20260</v>
      </c>
      <c r="D120" s="28">
        <v>490142</v>
      </c>
      <c r="E120" s="28">
        <v>1110097.86</v>
      </c>
      <c r="F120" s="28">
        <v>195248.58999999997</v>
      </c>
      <c r="G120" s="10"/>
      <c r="H120" s="28">
        <v>10386.75</v>
      </c>
      <c r="I120" s="10"/>
      <c r="J120" s="10"/>
      <c r="K120" s="10">
        <f t="shared" si="3"/>
        <v>3730560.2</v>
      </c>
      <c r="L120" s="28">
        <v>5276132.394892706</v>
      </c>
      <c r="M120" s="28">
        <v>86404.55487737583</v>
      </c>
      <c r="N120" s="28">
        <v>58.06369098712446</v>
      </c>
      <c r="O120" s="28">
        <v>35867.565910484365</v>
      </c>
      <c r="P120" s="28">
        <v>816147.4474218271</v>
      </c>
      <c r="Q120" s="10">
        <f t="shared" si="4"/>
        <v>6214610.026793381</v>
      </c>
      <c r="R120" s="286">
        <f t="shared" si="5"/>
        <v>9945170.226793382</v>
      </c>
    </row>
    <row r="121" spans="1:18" s="209" customFormat="1" ht="24">
      <c r="A121" s="288" t="s">
        <v>35</v>
      </c>
      <c r="B121" s="289">
        <f aca="true" t="shared" si="6" ref="B121:R121">SUM(B7:B120)</f>
        <v>436796940.9000003</v>
      </c>
      <c r="C121" s="289">
        <f t="shared" si="6"/>
        <v>24300185.94</v>
      </c>
      <c r="D121" s="289">
        <f t="shared" si="6"/>
        <v>123255544.44999997</v>
      </c>
      <c r="E121" s="289">
        <f t="shared" si="6"/>
        <v>618773450.5799997</v>
      </c>
      <c r="F121" s="289">
        <f t="shared" si="6"/>
        <v>198220439.23000005</v>
      </c>
      <c r="G121" s="289">
        <f t="shared" si="6"/>
        <v>3000000</v>
      </c>
      <c r="H121" s="289">
        <f t="shared" si="6"/>
        <v>6029062.32</v>
      </c>
      <c r="I121" s="289">
        <f t="shared" si="6"/>
        <v>1145912.169999999</v>
      </c>
      <c r="J121" s="289">
        <f t="shared" si="6"/>
        <v>223459969.18</v>
      </c>
      <c r="K121" s="289">
        <f t="shared" si="6"/>
        <v>1634981504.7700002</v>
      </c>
      <c r="L121" s="289">
        <f t="shared" si="6"/>
        <v>1197682053.640644</v>
      </c>
      <c r="M121" s="289">
        <f t="shared" si="6"/>
        <v>19613833.957164302</v>
      </c>
      <c r="N121" s="289">
        <f t="shared" si="6"/>
        <v>13180.457854077253</v>
      </c>
      <c r="O121" s="289">
        <f t="shared" si="6"/>
        <v>8141937.46167995</v>
      </c>
      <c r="P121" s="289">
        <f t="shared" si="6"/>
        <v>185265470.56475475</v>
      </c>
      <c r="Q121" s="289">
        <f t="shared" si="6"/>
        <v>1410716476.0820968</v>
      </c>
      <c r="R121" s="289">
        <f t="shared" si="6"/>
        <v>3045697980.852097</v>
      </c>
    </row>
    <row r="122" spans="1:18" s="209" customFormat="1" ht="24">
      <c r="A122" s="290" t="s">
        <v>36</v>
      </c>
      <c r="B122" s="211"/>
      <c r="C122" s="211"/>
      <c r="D122" s="211"/>
      <c r="E122" s="211"/>
      <c r="F122" s="211"/>
      <c r="G122" s="211"/>
      <c r="H122" s="211"/>
      <c r="I122" s="211"/>
      <c r="J122" s="171">
        <v>0</v>
      </c>
      <c r="K122" s="291">
        <f t="shared" si="3"/>
        <v>0</v>
      </c>
      <c r="L122" s="211"/>
      <c r="M122" s="177">
        <f>L122</f>
        <v>0</v>
      </c>
      <c r="N122" s="171">
        <f>K122+L122</f>
        <v>0</v>
      </c>
      <c r="O122" s="211"/>
      <c r="P122" s="211"/>
      <c r="Q122" s="291">
        <f t="shared" si="4"/>
        <v>0</v>
      </c>
      <c r="R122" s="292">
        <f t="shared" si="5"/>
        <v>0</v>
      </c>
    </row>
    <row r="123" spans="1:18" s="91" customFormat="1" ht="24">
      <c r="A123" s="285">
        <v>300600001</v>
      </c>
      <c r="B123" s="28">
        <v>1192450.05</v>
      </c>
      <c r="C123" s="28">
        <v>44425</v>
      </c>
      <c r="D123" s="28">
        <v>217620</v>
      </c>
      <c r="E123" s="28">
        <v>8455514.82</v>
      </c>
      <c r="F123" s="28">
        <v>148176.59</v>
      </c>
      <c r="G123" s="10"/>
      <c r="H123" s="10"/>
      <c r="I123" s="28">
        <v>0</v>
      </c>
      <c r="J123" s="10"/>
      <c r="K123" s="10">
        <f t="shared" si="3"/>
        <v>10058186.46</v>
      </c>
      <c r="L123" s="28">
        <v>2638066.197446353</v>
      </c>
      <c r="M123" s="28">
        <v>43202.27743868792</v>
      </c>
      <c r="N123" s="28">
        <v>29.03184549356223</v>
      </c>
      <c r="O123" s="28">
        <v>17933.782955242183</v>
      </c>
      <c r="P123" s="28">
        <v>408073.72371091356</v>
      </c>
      <c r="Q123" s="10">
        <f t="shared" si="4"/>
        <v>3107305.0133966906</v>
      </c>
      <c r="R123" s="286">
        <f t="shared" si="5"/>
        <v>13165491.473396692</v>
      </c>
    </row>
    <row r="124" spans="1:18" s="91" customFormat="1" ht="24">
      <c r="A124" s="285">
        <v>300600002</v>
      </c>
      <c r="B124" s="28">
        <v>238573</v>
      </c>
      <c r="C124" s="28">
        <v>43000</v>
      </c>
      <c r="D124" s="28">
        <v>301505</v>
      </c>
      <c r="E124" s="28">
        <v>145126.28999999998</v>
      </c>
      <c r="F124" s="28">
        <v>77362.55000000002</v>
      </c>
      <c r="G124" s="10"/>
      <c r="H124" s="10"/>
      <c r="I124" s="10"/>
      <c r="J124" s="10"/>
      <c r="K124" s="10">
        <f t="shared" si="3"/>
        <v>805566.8400000001</v>
      </c>
      <c r="L124" s="28">
        <v>2435138.0284120175</v>
      </c>
      <c r="M124" s="28">
        <v>39879.02532801962</v>
      </c>
      <c r="N124" s="28">
        <v>26.798626609442056</v>
      </c>
      <c r="O124" s="28">
        <v>16554.261189454322</v>
      </c>
      <c r="P124" s="28">
        <v>376683.4372716125</v>
      </c>
      <c r="Q124" s="10">
        <f t="shared" si="4"/>
        <v>2868281.5508277137</v>
      </c>
      <c r="R124" s="286">
        <f t="shared" si="5"/>
        <v>3673848.3908277135</v>
      </c>
    </row>
    <row r="125" spans="1:18" s="91" customFormat="1" ht="24">
      <c r="A125" s="285">
        <v>300600007</v>
      </c>
      <c r="B125" s="28">
        <v>2712835.5500000003</v>
      </c>
      <c r="C125" s="28">
        <v>85000</v>
      </c>
      <c r="D125" s="28">
        <v>1566767.13</v>
      </c>
      <c r="E125" s="28">
        <v>3293946.86</v>
      </c>
      <c r="F125" s="28">
        <v>16048577.810000004</v>
      </c>
      <c r="G125" s="10"/>
      <c r="H125" s="10"/>
      <c r="I125" s="10"/>
      <c r="J125" s="10"/>
      <c r="K125" s="10">
        <f t="shared" si="3"/>
        <v>23707127.35</v>
      </c>
      <c r="L125" s="28">
        <v>9131767.60654506</v>
      </c>
      <c r="M125" s="28">
        <v>149546.34498007357</v>
      </c>
      <c r="N125" s="28">
        <v>100.49484978540772</v>
      </c>
      <c r="O125" s="28">
        <v>62078.47946045371</v>
      </c>
      <c r="P125" s="28">
        <v>1412562.8897685471</v>
      </c>
      <c r="Q125" s="10">
        <f t="shared" si="4"/>
        <v>10756055.815603921</v>
      </c>
      <c r="R125" s="286">
        <f t="shared" si="5"/>
        <v>34463183.16560392</v>
      </c>
    </row>
    <row r="126" spans="1:18" s="91" customFormat="1" ht="24">
      <c r="A126" s="285">
        <v>300600008</v>
      </c>
      <c r="B126" s="28">
        <v>1074351.5</v>
      </c>
      <c r="C126" s="28">
        <v>209149</v>
      </c>
      <c r="D126" s="28">
        <v>1355494</v>
      </c>
      <c r="E126" s="28">
        <v>528015.98</v>
      </c>
      <c r="F126" s="28">
        <v>449671.62</v>
      </c>
      <c r="G126" s="10"/>
      <c r="H126" s="10"/>
      <c r="I126" s="10"/>
      <c r="J126" s="10"/>
      <c r="K126" s="10">
        <f t="shared" si="3"/>
        <v>3616682.1</v>
      </c>
      <c r="L126" s="28">
        <v>7914198.592339057</v>
      </c>
      <c r="M126" s="28">
        <v>129606.83231606374</v>
      </c>
      <c r="N126" s="28">
        <v>87.09553648068669</v>
      </c>
      <c r="O126" s="28">
        <v>53801.34886572655</v>
      </c>
      <c r="P126" s="28">
        <v>1224221.1711327406</v>
      </c>
      <c r="Q126" s="10">
        <f t="shared" si="4"/>
        <v>9321915.040190067</v>
      </c>
      <c r="R126" s="286">
        <f t="shared" si="5"/>
        <v>12938597.140190067</v>
      </c>
    </row>
    <row r="127" spans="1:18" s="91" customFormat="1" ht="24">
      <c r="A127" s="285">
        <v>300600011</v>
      </c>
      <c r="B127" s="28">
        <v>6261764.21</v>
      </c>
      <c r="C127" s="28">
        <v>4365</v>
      </c>
      <c r="D127" s="28">
        <v>1045170.1</v>
      </c>
      <c r="E127" s="28">
        <v>105868651.81</v>
      </c>
      <c r="F127" s="28">
        <v>48455064.50999999</v>
      </c>
      <c r="G127" s="10"/>
      <c r="H127" s="10"/>
      <c r="I127" s="28">
        <v>0</v>
      </c>
      <c r="J127" s="10"/>
      <c r="K127" s="10">
        <f t="shared" si="3"/>
        <v>161635015.63</v>
      </c>
      <c r="L127" s="28">
        <v>14407900.001437766</v>
      </c>
      <c r="M127" s="28">
        <v>235950.89985744937</v>
      </c>
      <c r="N127" s="28">
        <v>158.55854077253218</v>
      </c>
      <c r="O127" s="28">
        <v>97946.04537093808</v>
      </c>
      <c r="P127" s="28">
        <v>2228710.3371903743</v>
      </c>
      <c r="Q127" s="10">
        <f t="shared" si="4"/>
        <v>16970665.842397302</v>
      </c>
      <c r="R127" s="286">
        <f t="shared" si="5"/>
        <v>178605681.4723973</v>
      </c>
    </row>
    <row r="128" spans="1:18" s="91" customFormat="1" ht="24">
      <c r="A128" s="285">
        <v>300600012</v>
      </c>
      <c r="B128" s="28">
        <v>9522702.07</v>
      </c>
      <c r="C128" s="28">
        <v>99187336</v>
      </c>
      <c r="D128" s="28">
        <v>152751</v>
      </c>
      <c r="E128" s="28">
        <v>8737777.77</v>
      </c>
      <c r="F128" s="28">
        <v>5683118.299999999</v>
      </c>
      <c r="G128" s="10"/>
      <c r="H128" s="10"/>
      <c r="I128" s="10"/>
      <c r="J128" s="10"/>
      <c r="K128" s="10">
        <f t="shared" si="3"/>
        <v>123283685.13999999</v>
      </c>
      <c r="L128" s="28">
        <v>22727954.931845494</v>
      </c>
      <c r="M128" s="28">
        <v>372204.2363948497</v>
      </c>
      <c r="N128" s="28">
        <v>250.1205150214592</v>
      </c>
      <c r="O128" s="28">
        <v>154506.43776824034</v>
      </c>
      <c r="P128" s="28">
        <v>3515712.0812017173</v>
      </c>
      <c r="Q128" s="10">
        <f t="shared" si="4"/>
        <v>26770627.80772532</v>
      </c>
      <c r="R128" s="286">
        <f t="shared" si="5"/>
        <v>150054312.9477253</v>
      </c>
    </row>
    <row r="129" spans="1:18" s="91" customFormat="1" ht="24">
      <c r="A129" s="285">
        <v>300600014</v>
      </c>
      <c r="B129" s="28">
        <v>18548577.31000001</v>
      </c>
      <c r="C129" s="28">
        <v>605664</v>
      </c>
      <c r="D129" s="28">
        <v>497067.8</v>
      </c>
      <c r="E129" s="28">
        <v>39669023.48000001</v>
      </c>
      <c r="F129" s="28">
        <v>8058263.489999999</v>
      </c>
      <c r="G129" s="10"/>
      <c r="H129" s="10"/>
      <c r="I129" s="10"/>
      <c r="J129" s="28">
        <v>0</v>
      </c>
      <c r="K129" s="10">
        <f t="shared" si="3"/>
        <v>67378596.08000001</v>
      </c>
      <c r="L129" s="28">
        <v>48296904.230171666</v>
      </c>
      <c r="M129" s="28">
        <v>790934.0023390558</v>
      </c>
      <c r="N129" s="28">
        <v>531.5060944206009</v>
      </c>
      <c r="O129" s="28">
        <v>328326.18025751074</v>
      </c>
      <c r="P129" s="28">
        <v>7470888.172553647</v>
      </c>
      <c r="Q129" s="10">
        <f t="shared" si="4"/>
        <v>56887584.0914163</v>
      </c>
      <c r="R129" s="286">
        <f t="shared" si="5"/>
        <v>124266180.17141631</v>
      </c>
    </row>
    <row r="130" spans="1:18" s="91" customFormat="1" ht="24">
      <c r="A130" s="285">
        <v>300600015</v>
      </c>
      <c r="B130" s="28">
        <v>18061211.78</v>
      </c>
      <c r="C130" s="28">
        <v>224600</v>
      </c>
      <c r="D130" s="28">
        <v>119865</v>
      </c>
      <c r="E130" s="28">
        <v>77686305.27</v>
      </c>
      <c r="F130" s="28">
        <v>34057962.69999999</v>
      </c>
      <c r="G130" s="10"/>
      <c r="H130" s="10"/>
      <c r="I130" s="28">
        <v>0</v>
      </c>
      <c r="J130" s="10"/>
      <c r="K130" s="10">
        <f t="shared" si="3"/>
        <v>130149944.74999999</v>
      </c>
      <c r="L130" s="28">
        <v>18669391.551158797</v>
      </c>
      <c r="M130" s="28">
        <v>305739.19418148376</v>
      </c>
      <c r="N130" s="28">
        <v>205.45613733905577</v>
      </c>
      <c r="O130" s="28">
        <v>126916.00245248314</v>
      </c>
      <c r="P130" s="28">
        <v>2887906.3524156963</v>
      </c>
      <c r="Q130" s="10">
        <f t="shared" si="4"/>
        <v>21990158.556345798</v>
      </c>
      <c r="R130" s="286">
        <f t="shared" si="5"/>
        <v>152140103.3063458</v>
      </c>
    </row>
    <row r="131" spans="1:18" s="209" customFormat="1" ht="24">
      <c r="A131" s="288" t="s">
        <v>32</v>
      </c>
      <c r="B131" s="289">
        <f aca="true" t="shared" si="7" ref="B131:R131">SUM(B123:B130)</f>
        <v>57612465.47000001</v>
      </c>
      <c r="C131" s="289">
        <f t="shared" si="7"/>
        <v>100403539</v>
      </c>
      <c r="D131" s="289">
        <f t="shared" si="7"/>
        <v>5256240.029999999</v>
      </c>
      <c r="E131" s="289">
        <f t="shared" si="7"/>
        <v>244384362.28000003</v>
      </c>
      <c r="F131" s="289">
        <f t="shared" si="7"/>
        <v>112978197.56999998</v>
      </c>
      <c r="G131" s="289">
        <f t="shared" si="7"/>
        <v>0</v>
      </c>
      <c r="H131" s="289">
        <f t="shared" si="7"/>
        <v>0</v>
      </c>
      <c r="I131" s="289">
        <f t="shared" si="7"/>
        <v>0</v>
      </c>
      <c r="J131" s="289">
        <f t="shared" si="7"/>
        <v>0</v>
      </c>
      <c r="K131" s="289">
        <f t="shared" si="7"/>
        <v>520634804.35</v>
      </c>
      <c r="L131" s="289">
        <f t="shared" si="7"/>
        <v>126221321.13935621</v>
      </c>
      <c r="M131" s="289">
        <f t="shared" si="7"/>
        <v>2067062.8128356836</v>
      </c>
      <c r="N131" s="289">
        <f t="shared" si="7"/>
        <v>1389.0621459227468</v>
      </c>
      <c r="O131" s="289">
        <f t="shared" si="7"/>
        <v>858062.5383200491</v>
      </c>
      <c r="P131" s="289">
        <f t="shared" si="7"/>
        <v>19524758.16524525</v>
      </c>
      <c r="Q131" s="289">
        <f t="shared" si="7"/>
        <v>148672593.7179031</v>
      </c>
      <c r="R131" s="289">
        <f t="shared" si="7"/>
        <v>669307398.0679032</v>
      </c>
    </row>
    <row r="132" spans="1:18" s="179" customFormat="1" ht="24.75" thickBot="1">
      <c r="A132" s="293" t="s">
        <v>58</v>
      </c>
      <c r="B132" s="168">
        <f aca="true" t="shared" si="8" ref="B132:R132">B121+B131</f>
        <v>494409406.3700003</v>
      </c>
      <c r="C132" s="168">
        <f t="shared" si="8"/>
        <v>124703724.94</v>
      </c>
      <c r="D132" s="168">
        <f t="shared" si="8"/>
        <v>128511784.47999997</v>
      </c>
      <c r="E132" s="168">
        <f t="shared" si="8"/>
        <v>863157812.8599997</v>
      </c>
      <c r="F132" s="168">
        <f t="shared" si="8"/>
        <v>311198636.8</v>
      </c>
      <c r="G132" s="168">
        <f t="shared" si="8"/>
        <v>3000000</v>
      </c>
      <c r="H132" s="168">
        <f t="shared" si="8"/>
        <v>6029062.32</v>
      </c>
      <c r="I132" s="168">
        <f t="shared" si="8"/>
        <v>1145912.169999999</v>
      </c>
      <c r="J132" s="168">
        <f t="shared" si="8"/>
        <v>223459969.18</v>
      </c>
      <c r="K132" s="168">
        <f t="shared" si="8"/>
        <v>2155616309.1200004</v>
      </c>
      <c r="L132" s="168">
        <f t="shared" si="8"/>
        <v>1323903374.7800002</v>
      </c>
      <c r="M132" s="168">
        <f t="shared" si="8"/>
        <v>21680896.769999985</v>
      </c>
      <c r="N132" s="168">
        <f t="shared" si="8"/>
        <v>14569.52</v>
      </c>
      <c r="O132" s="168">
        <f t="shared" si="8"/>
        <v>9000000</v>
      </c>
      <c r="P132" s="168">
        <f t="shared" si="8"/>
        <v>204790228.73000002</v>
      </c>
      <c r="Q132" s="168">
        <f t="shared" si="8"/>
        <v>1559389069.8</v>
      </c>
      <c r="R132" s="168">
        <f t="shared" si="8"/>
        <v>3715005378.92</v>
      </c>
    </row>
    <row r="133" spans="1:18" s="91" customFormat="1" ht="24.75" thickTop="1">
      <c r="A133" s="294"/>
      <c r="B133" s="279"/>
      <c r="C133" s="279"/>
      <c r="D133" s="279"/>
      <c r="E133" s="279"/>
      <c r="F133" s="279"/>
      <c r="G133" s="279"/>
      <c r="H133" s="279"/>
      <c r="I133" s="279"/>
      <c r="J133" s="279"/>
      <c r="K133" s="279"/>
      <c r="L133" s="279"/>
      <c r="M133" s="279"/>
      <c r="N133" s="279"/>
      <c r="O133" s="279"/>
      <c r="P133" s="279"/>
      <c r="Q133" s="279"/>
      <c r="R133" s="279"/>
    </row>
    <row r="134" spans="1:18" s="91" customFormat="1" ht="24">
      <c r="A134" s="294"/>
      <c r="B134" s="279"/>
      <c r="C134" s="279"/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  <c r="Q134" s="279"/>
      <c r="R134" s="279"/>
    </row>
    <row r="135" spans="1:18" s="91" customFormat="1" ht="24">
      <c r="A135" s="294"/>
      <c r="B135" s="279"/>
      <c r="C135" s="279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  <c r="O135" s="279"/>
      <c r="P135" s="279"/>
      <c r="Q135" s="279"/>
      <c r="R135" s="279"/>
    </row>
    <row r="136" spans="1:18" s="91" customFormat="1" ht="24">
      <c r="A136" s="294"/>
      <c r="B136" s="279"/>
      <c r="C136" s="279"/>
      <c r="D136" s="279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  <c r="P136" s="279"/>
      <c r="Q136" s="279"/>
      <c r="R136" s="279"/>
    </row>
    <row r="137" spans="1:18" s="91" customFormat="1" ht="24">
      <c r="A137" s="294"/>
      <c r="B137" s="279"/>
      <c r="C137" s="279"/>
      <c r="D137" s="279"/>
      <c r="E137" s="279"/>
      <c r="F137" s="279"/>
      <c r="G137" s="279"/>
      <c r="H137" s="279"/>
      <c r="I137" s="279"/>
      <c r="J137" s="279"/>
      <c r="K137" s="279"/>
      <c r="L137" s="279"/>
      <c r="M137" s="279"/>
      <c r="N137" s="279"/>
      <c r="O137" s="279"/>
      <c r="P137" s="279"/>
      <c r="Q137" s="279"/>
      <c r="R137" s="279"/>
    </row>
    <row r="138" spans="1:18" s="91" customFormat="1" ht="24">
      <c r="A138" s="294"/>
      <c r="B138" s="279"/>
      <c r="C138" s="279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  <c r="Q138" s="279"/>
      <c r="R138" s="279"/>
    </row>
    <row r="139" spans="1:18" s="91" customFormat="1" ht="24">
      <c r="A139" s="294"/>
      <c r="B139" s="279"/>
      <c r="C139" s="279"/>
      <c r="D139" s="279"/>
      <c r="E139" s="279"/>
      <c r="F139" s="279"/>
      <c r="G139" s="279"/>
      <c r="H139" s="279"/>
      <c r="I139" s="279"/>
      <c r="J139" s="279"/>
      <c r="K139" s="279"/>
      <c r="L139" s="279"/>
      <c r="M139" s="279"/>
      <c r="N139" s="279"/>
      <c r="O139" s="279"/>
      <c r="P139" s="279"/>
      <c r="Q139" s="279"/>
      <c r="R139" s="279"/>
    </row>
    <row r="140" spans="1:18" s="91" customFormat="1" ht="24">
      <c r="A140" s="294"/>
      <c r="B140" s="279"/>
      <c r="C140" s="279"/>
      <c r="D140" s="279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  <c r="O140" s="279"/>
      <c r="P140" s="279"/>
      <c r="Q140" s="279"/>
      <c r="R140" s="279"/>
    </row>
    <row r="141" spans="1:18" s="91" customFormat="1" ht="24">
      <c r="A141" s="294"/>
      <c r="B141" s="279"/>
      <c r="C141" s="279"/>
      <c r="D141" s="279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  <c r="O141" s="279"/>
      <c r="P141" s="279"/>
      <c r="Q141" s="279"/>
      <c r="R141" s="279"/>
    </row>
    <row r="142" spans="1:18" s="91" customFormat="1" ht="24">
      <c r="A142" s="294"/>
      <c r="B142" s="279"/>
      <c r="C142" s="279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  <c r="O142" s="279"/>
      <c r="P142" s="279"/>
      <c r="Q142" s="279"/>
      <c r="R142" s="279"/>
    </row>
  </sheetData>
  <sheetProtection/>
  <mergeCells count="2">
    <mergeCell ref="B3:K3"/>
    <mergeCell ref="L3:Q3"/>
  </mergeCells>
  <printOptions horizontalCentered="1"/>
  <pageMargins left="0" right="0" top="0" bottom="0" header="0" footer="0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="80" zoomScaleNormal="80" zoomScalePageLayoutView="0" workbookViewId="0" topLeftCell="B1">
      <selection activeCell="H20" sqref="H20"/>
    </sheetView>
  </sheetViews>
  <sheetFormatPr defaultColWidth="9.00390625" defaultRowHeight="12.75"/>
  <cols>
    <col min="1" max="1" width="63.00390625" style="1" customWidth="1"/>
    <col min="2" max="3" width="19.140625" style="1" bestFit="1" customWidth="1"/>
    <col min="4" max="4" width="16.57421875" style="1" bestFit="1" customWidth="1"/>
    <col min="5" max="5" width="17.7109375" style="1" bestFit="1" customWidth="1"/>
    <col min="6" max="6" width="19.421875" style="1" bestFit="1" customWidth="1"/>
    <col min="7" max="7" width="23.00390625" style="1" bestFit="1" customWidth="1"/>
    <col min="8" max="8" width="23.00390625" style="1" customWidth="1"/>
    <col min="9" max="9" width="20.00390625" style="32" bestFit="1" customWidth="1"/>
    <col min="10" max="16384" width="9.00390625" style="1" customWidth="1"/>
  </cols>
  <sheetData>
    <row r="1" spans="1:9" s="3" customFormat="1" ht="24">
      <c r="A1" s="2" t="s">
        <v>113</v>
      </c>
      <c r="B1" s="31"/>
      <c r="I1" s="32"/>
    </row>
    <row r="2" s="3" customFormat="1" ht="24">
      <c r="I2" s="33" t="s">
        <v>34</v>
      </c>
    </row>
    <row r="3" spans="1:9" s="25" customFormat="1" ht="24">
      <c r="A3" s="34" t="s">
        <v>94</v>
      </c>
      <c r="B3" s="34" t="s">
        <v>1</v>
      </c>
      <c r="C3" s="34" t="s">
        <v>2</v>
      </c>
      <c r="D3" s="34" t="s">
        <v>3</v>
      </c>
      <c r="E3" s="34" t="s">
        <v>11</v>
      </c>
      <c r="F3" s="34" t="s">
        <v>12</v>
      </c>
      <c r="G3" s="6" t="s">
        <v>14</v>
      </c>
      <c r="H3" s="6" t="s">
        <v>15</v>
      </c>
      <c r="I3" s="144" t="s">
        <v>25</v>
      </c>
    </row>
    <row r="4" spans="1:9" s="25" customFormat="1" ht="24">
      <c r="A4" s="36" t="s">
        <v>13</v>
      </c>
      <c r="B4" s="295"/>
      <c r="C4" s="295"/>
      <c r="D4" s="295"/>
      <c r="E4" s="295"/>
      <c r="F4" s="295"/>
      <c r="G4" s="132"/>
      <c r="H4" s="132"/>
      <c r="I4" s="150"/>
    </row>
    <row r="5" spans="1:9" s="42" customFormat="1" ht="24">
      <c r="A5" s="261" t="s">
        <v>124</v>
      </c>
      <c r="B5" s="28">
        <v>84367546.04457085</v>
      </c>
      <c r="C5" s="28">
        <v>26269788.056750458</v>
      </c>
      <c r="D5" s="28">
        <v>12789593.23179951</v>
      </c>
      <c r="E5" s="28">
        <v>5998710.717467813</v>
      </c>
      <c r="F5" s="165">
        <f aca="true" t="shared" si="0" ref="F5:F11">SUM(B5:E5)</f>
        <v>129425638.05058864</v>
      </c>
      <c r="G5" s="194">
        <v>432411594416.1</v>
      </c>
      <c r="H5" s="261" t="s">
        <v>53</v>
      </c>
      <c r="I5" s="169">
        <f aca="true" t="shared" si="1" ref="I5:I13">F5/G5</f>
        <v>0.00029931121117452103</v>
      </c>
    </row>
    <row r="6" spans="1:9" s="42" customFormat="1" ht="24">
      <c r="A6" s="261" t="s">
        <v>481</v>
      </c>
      <c r="B6" s="28">
        <v>65655331.60545063</v>
      </c>
      <c r="C6" s="28">
        <v>125495038.06841198</v>
      </c>
      <c r="D6" s="28">
        <v>14912911.032360518</v>
      </c>
      <c r="E6" s="28">
        <v>45701759.44115883</v>
      </c>
      <c r="F6" s="165">
        <f t="shared" si="0"/>
        <v>251765040.14738196</v>
      </c>
      <c r="G6" s="194">
        <v>600240541.34</v>
      </c>
      <c r="H6" s="261" t="s">
        <v>52</v>
      </c>
      <c r="I6" s="169">
        <f t="shared" si="1"/>
        <v>0.4194402457143798</v>
      </c>
    </row>
    <row r="7" spans="1:9" s="42" customFormat="1" ht="24">
      <c r="A7" s="261" t="s">
        <v>482</v>
      </c>
      <c r="B7" s="28">
        <v>16048598.790525746</v>
      </c>
      <c r="C7" s="28">
        <v>4242792.475052113</v>
      </c>
      <c r="D7" s="28">
        <v>3656112.264777744</v>
      </c>
      <c r="E7" s="28">
        <v>401287.76635193155</v>
      </c>
      <c r="F7" s="165">
        <f t="shared" si="0"/>
        <v>24348791.296707533</v>
      </c>
      <c r="G7" s="194">
        <v>21405177.08</v>
      </c>
      <c r="H7" s="261" t="s">
        <v>51</v>
      </c>
      <c r="I7" s="169">
        <f t="shared" si="1"/>
        <v>1.1375187977051548</v>
      </c>
    </row>
    <row r="8" spans="1:9" s="42" customFormat="1" ht="24">
      <c r="A8" s="261"/>
      <c r="B8" s="28"/>
      <c r="C8" s="28"/>
      <c r="D8" s="28"/>
      <c r="E8" s="28"/>
      <c r="F8" s="165"/>
      <c r="G8" s="194"/>
      <c r="H8" s="261"/>
      <c r="I8" s="169"/>
    </row>
    <row r="9" spans="1:9" s="42" customFormat="1" ht="24">
      <c r="A9" s="263" t="s">
        <v>483</v>
      </c>
      <c r="B9" s="28">
        <v>140392337.2803219</v>
      </c>
      <c r="C9" s="28">
        <v>98207611.65743716</v>
      </c>
      <c r="D9" s="28">
        <v>38631916.402400374</v>
      </c>
      <c r="E9" s="28">
        <v>20393484.85939915</v>
      </c>
      <c r="F9" s="165">
        <f t="shared" si="0"/>
        <v>297625350.19955856</v>
      </c>
      <c r="G9" s="194">
        <v>364647091085.49994</v>
      </c>
      <c r="H9" s="261" t="s">
        <v>53</v>
      </c>
      <c r="I9" s="169">
        <f t="shared" si="1"/>
        <v>0.0008162010817461133</v>
      </c>
    </row>
    <row r="10" spans="1:9" s="42" customFormat="1" ht="24">
      <c r="A10" s="261" t="s">
        <v>484</v>
      </c>
      <c r="B10" s="28">
        <v>540213944.7631061</v>
      </c>
      <c r="C10" s="28">
        <v>301642654.95226854</v>
      </c>
      <c r="D10" s="28">
        <v>244665040.1621635</v>
      </c>
      <c r="E10" s="28">
        <v>62522826.501201734</v>
      </c>
      <c r="F10" s="165">
        <f t="shared" si="0"/>
        <v>1149044466.3787398</v>
      </c>
      <c r="G10" s="194">
        <v>364647091085.50006</v>
      </c>
      <c r="H10" s="261" t="s">
        <v>53</v>
      </c>
      <c r="I10" s="169">
        <f t="shared" si="1"/>
        <v>0.0031511137603160515</v>
      </c>
    </row>
    <row r="11" spans="1:9" s="42" customFormat="1" ht="24">
      <c r="A11" s="296" t="s">
        <v>485</v>
      </c>
      <c r="B11" s="29">
        <v>535599766.7731062</v>
      </c>
      <c r="C11" s="29">
        <v>294211360.3222685</v>
      </c>
      <c r="D11" s="29">
        <v>243714739.9621635</v>
      </c>
      <c r="E11" s="29">
        <v>62522826.501201734</v>
      </c>
      <c r="F11" s="176">
        <f t="shared" si="0"/>
        <v>1136048693.55874</v>
      </c>
      <c r="G11" s="196">
        <v>324585820.71000004</v>
      </c>
      <c r="H11" s="296" t="s">
        <v>51</v>
      </c>
      <c r="I11" s="170">
        <f t="shared" si="1"/>
        <v>3.4999948274811987</v>
      </c>
    </row>
    <row r="12" spans="1:9" s="42" customFormat="1" ht="24">
      <c r="A12" s="303"/>
      <c r="B12" s="174"/>
      <c r="C12" s="174"/>
      <c r="D12" s="174"/>
      <c r="E12" s="174"/>
      <c r="F12" s="304"/>
      <c r="G12" s="81"/>
      <c r="H12" s="303"/>
      <c r="I12" s="305"/>
    </row>
    <row r="13" spans="1:9" s="25" customFormat="1" ht="24">
      <c r="A13" s="34" t="s">
        <v>49</v>
      </c>
      <c r="B13" s="147">
        <f aca="true" t="shared" si="2" ref="B13:G13">SUM(B5:B11)</f>
        <v>1382277525.2570815</v>
      </c>
      <c r="C13" s="147">
        <f t="shared" si="2"/>
        <v>850069245.5321887</v>
      </c>
      <c r="D13" s="147">
        <f t="shared" si="2"/>
        <v>558370313.0556651</v>
      </c>
      <c r="E13" s="147">
        <f t="shared" si="2"/>
        <v>197540895.7867812</v>
      </c>
      <c r="F13" s="147">
        <f t="shared" si="2"/>
        <v>2988257979.6317167</v>
      </c>
      <c r="G13" s="147">
        <f t="shared" si="2"/>
        <v>1162652008126.23</v>
      </c>
      <c r="H13" s="40"/>
      <c r="I13" s="149">
        <f t="shared" si="1"/>
        <v>0.0025702084189814425</v>
      </c>
    </row>
    <row r="14" spans="1:9" s="25" customFormat="1" ht="24">
      <c r="A14" s="36" t="s">
        <v>16</v>
      </c>
      <c r="B14" s="171"/>
      <c r="C14" s="171"/>
      <c r="D14" s="171"/>
      <c r="E14" s="171"/>
      <c r="F14" s="171"/>
      <c r="G14" s="132"/>
      <c r="H14" s="172"/>
      <c r="I14" s="150"/>
    </row>
    <row r="15" spans="1:9" s="42" customFormat="1" ht="24">
      <c r="A15" s="261" t="s">
        <v>486</v>
      </c>
      <c r="B15" s="28">
        <v>21396867.4731977</v>
      </c>
      <c r="C15" s="28">
        <v>13726577.653018586</v>
      </c>
      <c r="D15" s="28">
        <v>4453983.672224593</v>
      </c>
      <c r="E15" s="28">
        <v>2686264.9986981377</v>
      </c>
      <c r="F15" s="165">
        <f aca="true" t="shared" si="3" ref="F15:F27">SUM(B15:E15)</f>
        <v>42263693.79713902</v>
      </c>
      <c r="G15" s="297">
        <v>926322</v>
      </c>
      <c r="H15" s="261" t="s">
        <v>54</v>
      </c>
      <c r="I15" s="169">
        <f>F15/G15</f>
        <v>45.625272634288095</v>
      </c>
    </row>
    <row r="16" spans="1:9" s="42" customFormat="1" ht="24">
      <c r="A16" s="261" t="s">
        <v>487</v>
      </c>
      <c r="B16" s="28">
        <v>20861937.3631977</v>
      </c>
      <c r="C16" s="28">
        <v>13323069.863018587</v>
      </c>
      <c r="D16" s="28">
        <v>4950623.422224593</v>
      </c>
      <c r="E16" s="28">
        <v>2686264.9986981377</v>
      </c>
      <c r="F16" s="165">
        <f t="shared" si="3"/>
        <v>41821895.64713902</v>
      </c>
      <c r="G16" s="297">
        <v>6640</v>
      </c>
      <c r="H16" s="261" t="s">
        <v>55</v>
      </c>
      <c r="I16" s="169">
        <f aca="true" t="shared" si="4" ref="I16:I27">F16/G16</f>
        <v>6298.478260111298</v>
      </c>
    </row>
    <row r="17" spans="1:9" s="42" customFormat="1" ht="24">
      <c r="A17" s="261" t="s">
        <v>488</v>
      </c>
      <c r="B17" s="28">
        <v>13995243.793433473</v>
      </c>
      <c r="C17" s="28">
        <v>15837210.71742491</v>
      </c>
      <c r="D17" s="28">
        <v>3117623.062746781</v>
      </c>
      <c r="E17" s="28">
        <v>2841684.210257507</v>
      </c>
      <c r="F17" s="165">
        <f t="shared" si="3"/>
        <v>35791761.78386267</v>
      </c>
      <c r="G17" s="297">
        <v>6526</v>
      </c>
      <c r="H17" s="261" t="s">
        <v>147</v>
      </c>
      <c r="I17" s="169">
        <f t="shared" si="4"/>
        <v>5484.486942056799</v>
      </c>
    </row>
    <row r="18" spans="1:9" s="42" customFormat="1" ht="24">
      <c r="A18" s="261" t="s">
        <v>489</v>
      </c>
      <c r="B18" s="28">
        <v>14298160.353433473</v>
      </c>
      <c r="C18" s="28">
        <v>49779522.62742491</v>
      </c>
      <c r="D18" s="28">
        <v>3371542.562746781</v>
      </c>
      <c r="E18" s="28">
        <v>2841684.210257507</v>
      </c>
      <c r="F18" s="165">
        <f t="shared" si="3"/>
        <v>70290909.75386266</v>
      </c>
      <c r="G18" s="297">
        <v>172550</v>
      </c>
      <c r="H18" s="261" t="s">
        <v>150</v>
      </c>
      <c r="I18" s="169">
        <f t="shared" si="4"/>
        <v>407.3654578606935</v>
      </c>
    </row>
    <row r="19" spans="1:9" s="42" customFormat="1" ht="24">
      <c r="A19" s="261" t="s">
        <v>490</v>
      </c>
      <c r="B19" s="28">
        <v>2801931.375021459</v>
      </c>
      <c r="C19" s="28">
        <v>44188784.582305335</v>
      </c>
      <c r="D19" s="28">
        <v>668062.0848743101</v>
      </c>
      <c r="E19" s="28">
        <v>77389.34862660946</v>
      </c>
      <c r="F19" s="165">
        <f t="shared" si="3"/>
        <v>47736167.39082771</v>
      </c>
      <c r="G19" s="297">
        <v>1128</v>
      </c>
      <c r="H19" s="261" t="s">
        <v>145</v>
      </c>
      <c r="I19" s="169">
        <f t="shared" si="4"/>
        <v>42319.29733229407</v>
      </c>
    </row>
    <row r="20" spans="1:9" s="42" customFormat="1" ht="24">
      <c r="A20" s="261" t="s">
        <v>491</v>
      </c>
      <c r="B20" s="28">
        <v>24354284.49924893</v>
      </c>
      <c r="C20" s="28">
        <v>32615511.387170434</v>
      </c>
      <c r="D20" s="28">
        <v>2563427.6586848567</v>
      </c>
      <c r="E20" s="28">
        <v>17029084.078068677</v>
      </c>
      <c r="F20" s="165">
        <f t="shared" si="3"/>
        <v>76562307.6231729</v>
      </c>
      <c r="G20" s="297">
        <v>6700</v>
      </c>
      <c r="H20" s="261" t="s">
        <v>152</v>
      </c>
      <c r="I20" s="169">
        <f t="shared" si="4"/>
        <v>11427.210093010879</v>
      </c>
    </row>
    <row r="21" spans="1:9" s="42" customFormat="1" ht="24">
      <c r="A21" s="261" t="s">
        <v>303</v>
      </c>
      <c r="B21" s="28">
        <v>22909608.559248928</v>
      </c>
      <c r="C21" s="28">
        <v>32282017.087170433</v>
      </c>
      <c r="D21" s="28">
        <v>2848128.1586848567</v>
      </c>
      <c r="E21" s="28">
        <v>17029084.078068677</v>
      </c>
      <c r="F21" s="165">
        <f t="shared" si="3"/>
        <v>75068837.8831729</v>
      </c>
      <c r="G21" s="297">
        <v>1</v>
      </c>
      <c r="H21" s="261" t="s">
        <v>153</v>
      </c>
      <c r="I21" s="169">
        <f t="shared" si="4"/>
        <v>75068837.8831729</v>
      </c>
    </row>
    <row r="22" spans="1:9" s="42" customFormat="1" ht="24">
      <c r="A22" s="261" t="s">
        <v>492</v>
      </c>
      <c r="B22" s="28">
        <v>18786031.562639482</v>
      </c>
      <c r="C22" s="28">
        <v>13528809.53498468</v>
      </c>
      <c r="D22" s="28">
        <v>4525119.051683018</v>
      </c>
      <c r="E22" s="28">
        <v>692723.9010729609</v>
      </c>
      <c r="F22" s="165">
        <f t="shared" si="3"/>
        <v>37532684.05038014</v>
      </c>
      <c r="G22" s="297">
        <v>1</v>
      </c>
      <c r="H22" s="261" t="s">
        <v>154</v>
      </c>
      <c r="I22" s="169">
        <f t="shared" si="4"/>
        <v>37532684.05038014</v>
      </c>
    </row>
    <row r="23" spans="1:9" s="42" customFormat="1" ht="24">
      <c r="A23" s="261" t="s">
        <v>493</v>
      </c>
      <c r="B23" s="28">
        <v>2767377.2504399135</v>
      </c>
      <c r="C23" s="28">
        <v>10183891.675830781</v>
      </c>
      <c r="D23" s="28">
        <v>971540.4252805028</v>
      </c>
      <c r="E23" s="28">
        <v>148205.62184549356</v>
      </c>
      <c r="F23" s="165">
        <f t="shared" si="3"/>
        <v>14071014.97339669</v>
      </c>
      <c r="G23" s="297">
        <v>1</v>
      </c>
      <c r="H23" s="261" t="s">
        <v>344</v>
      </c>
      <c r="I23" s="169">
        <f t="shared" si="4"/>
        <v>14071014.97339669</v>
      </c>
    </row>
    <row r="24" spans="1:9" s="42" customFormat="1" ht="24">
      <c r="A24" s="261" t="s">
        <v>494</v>
      </c>
      <c r="B24" s="28">
        <v>52758146.47471029</v>
      </c>
      <c r="C24" s="28">
        <v>73410839.7603066</v>
      </c>
      <c r="D24" s="28">
        <v>4027400.668839668</v>
      </c>
      <c r="E24" s="28">
        <v>48455223.068540774</v>
      </c>
      <c r="F24" s="165">
        <f t="shared" si="3"/>
        <v>178651609.97239733</v>
      </c>
      <c r="G24" s="297">
        <v>88779</v>
      </c>
      <c r="H24" s="261" t="s">
        <v>141</v>
      </c>
      <c r="I24" s="169">
        <f t="shared" si="4"/>
        <v>2012.3183407382076</v>
      </c>
    </row>
    <row r="25" spans="1:9" s="42" customFormat="1" ht="24">
      <c r="A25" s="261" t="s">
        <v>495</v>
      </c>
      <c r="B25" s="28">
        <v>20322151.7231977</v>
      </c>
      <c r="C25" s="28">
        <v>13178483.743018586</v>
      </c>
      <c r="D25" s="28">
        <v>4535994.672224593</v>
      </c>
      <c r="E25" s="28">
        <v>2686264.9986981377</v>
      </c>
      <c r="F25" s="165">
        <f t="shared" si="3"/>
        <v>40722895.137139015</v>
      </c>
      <c r="G25" s="297">
        <v>15500000</v>
      </c>
      <c r="H25" s="261" t="s">
        <v>142</v>
      </c>
      <c r="I25" s="169">
        <f t="shared" si="4"/>
        <v>2.627283557234775</v>
      </c>
    </row>
    <row r="26" spans="1:9" s="42" customFormat="1" ht="24">
      <c r="A26" s="261" t="s">
        <v>496</v>
      </c>
      <c r="B26" s="28">
        <v>9034079.821319742</v>
      </c>
      <c r="C26" s="28">
        <v>1303446.6274923356</v>
      </c>
      <c r="D26" s="28">
        <v>2500423.025841508</v>
      </c>
      <c r="E26" s="28">
        <v>449758.7155364807</v>
      </c>
      <c r="F26" s="165">
        <f t="shared" si="3"/>
        <v>13287708.190190068</v>
      </c>
      <c r="G26" s="297">
        <v>116</v>
      </c>
      <c r="H26" s="261" t="s">
        <v>55</v>
      </c>
      <c r="I26" s="169">
        <f t="shared" si="4"/>
        <v>114549.20853612127</v>
      </c>
    </row>
    <row r="27" spans="1:9" s="42" customFormat="1" ht="24">
      <c r="A27" s="296" t="s">
        <v>497</v>
      </c>
      <c r="B27" s="29">
        <v>12802687.183830474</v>
      </c>
      <c r="C27" s="29">
        <v>21266866.278645005</v>
      </c>
      <c r="D27" s="29">
        <v>2827681.318278664</v>
      </c>
      <c r="E27" s="29">
        <v>16048678.304849792</v>
      </c>
      <c r="F27" s="176">
        <f t="shared" si="3"/>
        <v>52945913.08560394</v>
      </c>
      <c r="G27" s="298">
        <v>11617</v>
      </c>
      <c r="H27" s="296" t="s">
        <v>56</v>
      </c>
      <c r="I27" s="170">
        <f t="shared" si="4"/>
        <v>4557.623576276486</v>
      </c>
    </row>
    <row r="28" spans="1:9" s="25" customFormat="1" ht="24">
      <c r="A28" s="34" t="s">
        <v>50</v>
      </c>
      <c r="B28" s="147">
        <f aca="true" t="shared" si="5" ref="B28:G28">SUM(B15:B27)</f>
        <v>237088507.43291923</v>
      </c>
      <c r="C28" s="147">
        <f t="shared" si="5"/>
        <v>334625031.5378111</v>
      </c>
      <c r="D28" s="147">
        <f t="shared" si="5"/>
        <v>41361549.78433473</v>
      </c>
      <c r="E28" s="147">
        <f t="shared" si="5"/>
        <v>113672310.53321888</v>
      </c>
      <c r="F28" s="147">
        <f t="shared" si="5"/>
        <v>726747399.288284</v>
      </c>
      <c r="G28" s="147">
        <f t="shared" si="5"/>
        <v>16720381</v>
      </c>
      <c r="H28" s="148"/>
      <c r="I28" s="149">
        <f>F28/G28</f>
        <v>43.464763110857575</v>
      </c>
    </row>
    <row r="29" spans="1:9" s="25" customFormat="1" ht="24.75" thickBot="1">
      <c r="A29" s="167" t="s">
        <v>5</v>
      </c>
      <c r="B29" s="168">
        <f aca="true" t="shared" si="6" ref="B29:G29">B13+B28</f>
        <v>1619366032.6900008</v>
      </c>
      <c r="C29" s="168">
        <f t="shared" si="6"/>
        <v>1184694277.0699997</v>
      </c>
      <c r="D29" s="168">
        <f t="shared" si="6"/>
        <v>599731862.8399999</v>
      </c>
      <c r="E29" s="168">
        <f t="shared" si="6"/>
        <v>311213206.32000005</v>
      </c>
      <c r="F29" s="168">
        <f t="shared" si="6"/>
        <v>3715005378.9200006</v>
      </c>
      <c r="G29" s="168">
        <f t="shared" si="6"/>
        <v>1162668728507.23</v>
      </c>
      <c r="H29" s="152"/>
      <c r="I29" s="153">
        <f>F29/G29</f>
        <v>0.0031952397857038426</v>
      </c>
    </row>
    <row r="30" ht="24.75" thickTop="1"/>
  </sheetData>
  <sheetProtection/>
  <printOptions horizontalCentered="1"/>
  <pageMargins left="0" right="0" top="0" bottom="0" header="0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="75" zoomScaleNormal="75" zoomScalePageLayoutView="0" workbookViewId="0" topLeftCell="A1">
      <selection activeCell="C11" sqref="C11"/>
    </sheetView>
  </sheetViews>
  <sheetFormatPr defaultColWidth="9.00390625" defaultRowHeight="12.75"/>
  <cols>
    <col min="1" max="1" width="39.8515625" style="1" customWidth="1"/>
    <col min="2" max="2" width="21.7109375" style="1" bestFit="1" customWidth="1"/>
    <col min="3" max="5" width="19.57421875" style="1" bestFit="1" customWidth="1"/>
    <col min="6" max="6" width="21.7109375" style="3" bestFit="1" customWidth="1"/>
    <col min="7" max="7" width="24.7109375" style="42" bestFit="1" customWidth="1"/>
    <col min="8" max="8" width="16.00390625" style="1" bestFit="1" customWidth="1"/>
    <col min="9" max="9" width="19.57421875" style="3" bestFit="1" customWidth="1"/>
    <col min="10" max="16384" width="9.00390625" style="1" customWidth="1"/>
  </cols>
  <sheetData>
    <row r="1" spans="1:7" s="3" customFormat="1" ht="24">
      <c r="A1" s="2" t="s">
        <v>114</v>
      </c>
      <c r="G1" s="25"/>
    </row>
    <row r="2" spans="7:9" s="3" customFormat="1" ht="24">
      <c r="G2" s="25"/>
      <c r="I2" s="5" t="s">
        <v>34</v>
      </c>
    </row>
    <row r="3" spans="1:9" s="3" customFormat="1" ht="24">
      <c r="A3" s="35" t="s">
        <v>27</v>
      </c>
      <c r="B3" s="35" t="s">
        <v>1</v>
      </c>
      <c r="C3" s="35" t="s">
        <v>2</v>
      </c>
      <c r="D3" s="35" t="s">
        <v>3</v>
      </c>
      <c r="E3" s="35" t="s">
        <v>11</v>
      </c>
      <c r="F3" s="35" t="s">
        <v>12</v>
      </c>
      <c r="G3" s="6" t="s">
        <v>18</v>
      </c>
      <c r="H3" s="35" t="s">
        <v>15</v>
      </c>
      <c r="I3" s="35" t="s">
        <v>29</v>
      </c>
    </row>
    <row r="4" spans="1:9" s="42" customFormat="1" ht="24">
      <c r="A4" s="318" t="s">
        <v>57</v>
      </c>
      <c r="B4" s="319">
        <v>888818082.1069458</v>
      </c>
      <c r="C4" s="319">
        <v>630895293.245693</v>
      </c>
      <c r="D4" s="319">
        <v>313450059.72467756</v>
      </c>
      <c r="E4" s="319">
        <v>162367593.9935022</v>
      </c>
      <c r="F4" s="320">
        <f>SUM(B4:E4)</f>
        <v>1995531029.0708184</v>
      </c>
      <c r="G4" s="321">
        <v>432411594416.1</v>
      </c>
      <c r="H4" s="322" t="s">
        <v>53</v>
      </c>
      <c r="I4" s="323">
        <f>F4/G4</f>
        <v>0.004614887886541182</v>
      </c>
    </row>
    <row r="5" spans="1:9" s="42" customFormat="1" ht="24">
      <c r="A5" s="39" t="s">
        <v>37</v>
      </c>
      <c r="B5" s="324">
        <v>730547950.5830549</v>
      </c>
      <c r="C5" s="324">
        <v>553798983.8243071</v>
      </c>
      <c r="D5" s="324">
        <v>286281803.1153223</v>
      </c>
      <c r="E5" s="324">
        <v>148845612.3264979</v>
      </c>
      <c r="F5" s="325">
        <f>SUM(B5:E5)</f>
        <v>1719474349.8491821</v>
      </c>
      <c r="G5" s="326">
        <v>600240541.34</v>
      </c>
      <c r="H5" s="327" t="s">
        <v>51</v>
      </c>
      <c r="I5" s="137">
        <f>F5/G5</f>
        <v>2.864642141649682</v>
      </c>
    </row>
    <row r="6" spans="1:9" s="3" customFormat="1" ht="24.75" thickBot="1">
      <c r="A6" s="41" t="s">
        <v>5</v>
      </c>
      <c r="B6" s="46">
        <f aca="true" t="shared" si="0" ref="B6:G6">SUM(B4:B5)</f>
        <v>1619366032.6900005</v>
      </c>
      <c r="C6" s="46">
        <f t="shared" si="0"/>
        <v>1184694277.0700002</v>
      </c>
      <c r="D6" s="46">
        <f t="shared" si="0"/>
        <v>599731862.8399999</v>
      </c>
      <c r="E6" s="46">
        <f t="shared" si="0"/>
        <v>311213206.3200001</v>
      </c>
      <c r="F6" s="46">
        <f t="shared" si="0"/>
        <v>3715005378.9200006</v>
      </c>
      <c r="G6" s="47">
        <f t="shared" si="0"/>
        <v>433011834957.44</v>
      </c>
      <c r="H6" s="46"/>
      <c r="I6" s="162">
        <f>F6/G6</f>
        <v>0.008579454599168502</v>
      </c>
    </row>
    <row r="7" ht="24.75" thickTop="1"/>
  </sheetData>
  <sheetProtection/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="75" zoomScaleNormal="75" zoomScalePageLayoutView="0" workbookViewId="0" topLeftCell="A1">
      <selection activeCell="B14" sqref="B14"/>
    </sheetView>
  </sheetViews>
  <sheetFormatPr defaultColWidth="9.00390625" defaultRowHeight="12.75"/>
  <cols>
    <col min="1" max="1" width="35.57421875" style="1" customWidth="1"/>
    <col min="2" max="2" width="21.57421875" style="1" bestFit="1" customWidth="1"/>
    <col min="3" max="5" width="19.421875" style="1" bestFit="1" customWidth="1"/>
    <col min="6" max="6" width="23.7109375" style="3" bestFit="1" customWidth="1"/>
    <col min="7" max="7" width="20.8515625" style="1" customWidth="1"/>
    <col min="8" max="8" width="16.00390625" style="1" bestFit="1" customWidth="1"/>
    <col min="9" max="9" width="22.421875" style="3" customWidth="1"/>
    <col min="10" max="16384" width="9.00390625" style="1" customWidth="1"/>
  </cols>
  <sheetData>
    <row r="1" s="3" customFormat="1" ht="24">
      <c r="A1" s="2" t="s">
        <v>115</v>
      </c>
    </row>
    <row r="2" s="3" customFormat="1" ht="24">
      <c r="I2" s="5" t="s">
        <v>59</v>
      </c>
    </row>
    <row r="3" spans="1:9" s="49" customFormat="1" ht="24">
      <c r="A3" s="35" t="s">
        <v>17</v>
      </c>
      <c r="B3" s="35" t="s">
        <v>1</v>
      </c>
      <c r="C3" s="35" t="s">
        <v>2</v>
      </c>
      <c r="D3" s="35" t="s">
        <v>3</v>
      </c>
      <c r="E3" s="35" t="s">
        <v>11</v>
      </c>
      <c r="F3" s="35" t="s">
        <v>12</v>
      </c>
      <c r="G3" s="35" t="s">
        <v>18</v>
      </c>
      <c r="H3" s="35" t="s">
        <v>15</v>
      </c>
      <c r="I3" s="35" t="s">
        <v>25</v>
      </c>
    </row>
    <row r="4" spans="1:9" ht="24">
      <c r="A4" s="43" t="s">
        <v>57</v>
      </c>
      <c r="B4" s="328">
        <v>888818082.1069458</v>
      </c>
      <c r="C4" s="328">
        <v>630895293.245693</v>
      </c>
      <c r="D4" s="328">
        <v>313450059.72467756</v>
      </c>
      <c r="E4" s="328">
        <v>162367593.9935022</v>
      </c>
      <c r="F4" s="329">
        <f>SUM(B4:E4)</f>
        <v>1995531029.0708184</v>
      </c>
      <c r="G4" s="330">
        <v>432411594416.1</v>
      </c>
      <c r="H4" s="230" t="s">
        <v>53</v>
      </c>
      <c r="I4" s="193">
        <f>F4/G4</f>
        <v>0.004614887886541182</v>
      </c>
    </row>
    <row r="5" spans="1:9" ht="24">
      <c r="A5" s="331" t="s">
        <v>37</v>
      </c>
      <c r="B5" s="307">
        <v>730547950.5830549</v>
      </c>
      <c r="C5" s="307">
        <v>553798983.8243071</v>
      </c>
      <c r="D5" s="307">
        <v>286281803.1153223</v>
      </c>
      <c r="E5" s="307">
        <v>148845612.3264979</v>
      </c>
      <c r="F5" s="44">
        <f>SUM(B5:E5)</f>
        <v>1719474349.8491821</v>
      </c>
      <c r="G5" s="300">
        <v>600240541.34</v>
      </c>
      <c r="H5" s="246" t="s">
        <v>51</v>
      </c>
      <c r="I5" s="190">
        <f>F5/G5</f>
        <v>2.864642141649682</v>
      </c>
    </row>
    <row r="6" spans="1:9" s="3" customFormat="1" ht="24.75" thickBot="1">
      <c r="A6" s="41" t="s">
        <v>5</v>
      </c>
      <c r="B6" s="46">
        <f aca="true" t="shared" si="0" ref="B6:G6">SUM(B4:B5)</f>
        <v>1619366032.6900005</v>
      </c>
      <c r="C6" s="46">
        <f t="shared" si="0"/>
        <v>1184694277.0700002</v>
      </c>
      <c r="D6" s="46">
        <f t="shared" si="0"/>
        <v>599731862.8399999</v>
      </c>
      <c r="E6" s="46">
        <f t="shared" si="0"/>
        <v>311213206.3200001</v>
      </c>
      <c r="F6" s="46">
        <f t="shared" si="0"/>
        <v>3715005378.9200006</v>
      </c>
      <c r="G6" s="50">
        <f t="shared" si="0"/>
        <v>433011834957.44</v>
      </c>
      <c r="H6" s="46"/>
      <c r="I6" s="162">
        <f>F6/G6</f>
        <v>0.008579454599168502</v>
      </c>
    </row>
    <row r="7" spans="7:8" ht="24.75" thickTop="1">
      <c r="G7" s="30"/>
      <c r="H7" s="30"/>
    </row>
    <row r="8" spans="2:6" ht="24">
      <c r="B8" s="221"/>
      <c r="C8" s="221"/>
      <c r="D8" s="221"/>
      <c r="E8" s="221"/>
      <c r="F8" s="221"/>
    </row>
    <row r="9" spans="2:6" ht="24">
      <c r="B9" s="222"/>
      <c r="C9" s="222"/>
      <c r="D9" s="222"/>
      <c r="E9" s="222"/>
      <c r="F9" s="222"/>
    </row>
  </sheetData>
  <sheetProtection/>
  <printOptions horizontalCentered="1"/>
  <pageMargins left="0" right="0" top="0" bottom="0" header="0" footer="0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="75" zoomScaleNormal="75" zoomScalePageLayoutView="0" workbookViewId="0" topLeftCell="A1">
      <selection activeCell="B9" sqref="B9"/>
    </sheetView>
  </sheetViews>
  <sheetFormatPr defaultColWidth="9.00390625" defaultRowHeight="12.75"/>
  <cols>
    <col min="1" max="1" width="32.7109375" style="1" customWidth="1"/>
    <col min="2" max="2" width="23.7109375" style="1" bestFit="1" customWidth="1"/>
    <col min="3" max="5" width="21.421875" style="1" bestFit="1" customWidth="1"/>
    <col min="6" max="6" width="21.421875" style="3" customWidth="1"/>
    <col min="7" max="7" width="21.421875" style="1" customWidth="1"/>
    <col min="8" max="8" width="25.421875" style="1" bestFit="1" customWidth="1"/>
    <col min="9" max="9" width="15.7109375" style="3" customWidth="1"/>
    <col min="10" max="16384" width="9.00390625" style="1" customWidth="1"/>
  </cols>
  <sheetData>
    <row r="1" s="3" customFormat="1" ht="24">
      <c r="A1" s="2" t="s">
        <v>116</v>
      </c>
    </row>
    <row r="2" s="3" customFormat="1" ht="24">
      <c r="I2" s="5" t="s">
        <v>59</v>
      </c>
    </row>
    <row r="3" spans="1:9" s="3" customFormat="1" ht="24">
      <c r="A3" s="35" t="s">
        <v>26</v>
      </c>
      <c r="B3" s="35" t="s">
        <v>1</v>
      </c>
      <c r="C3" s="35" t="s">
        <v>2</v>
      </c>
      <c r="D3" s="35" t="s">
        <v>3</v>
      </c>
      <c r="E3" s="35" t="s">
        <v>11</v>
      </c>
      <c r="F3" s="35" t="s">
        <v>12</v>
      </c>
      <c r="G3" s="35" t="s">
        <v>18</v>
      </c>
      <c r="H3" s="35" t="s">
        <v>28</v>
      </c>
      <c r="I3" s="35" t="s">
        <v>29</v>
      </c>
    </row>
    <row r="4" spans="1:9" ht="24">
      <c r="A4" s="212" t="s">
        <v>31</v>
      </c>
      <c r="B4" s="180">
        <v>1619366032.6900005</v>
      </c>
      <c r="C4" s="180">
        <v>1184694277.0700002</v>
      </c>
      <c r="D4" s="180">
        <v>599731862.8399999</v>
      </c>
      <c r="E4" s="180">
        <v>311213206.3200001</v>
      </c>
      <c r="F4" s="180">
        <v>3715005378.9200006</v>
      </c>
      <c r="G4" s="302">
        <v>433011834957.44</v>
      </c>
      <c r="H4" s="51" t="s">
        <v>93</v>
      </c>
      <c r="I4" s="181">
        <f>F4/G4</f>
        <v>0.008579454599168502</v>
      </c>
    </row>
    <row r="5" spans="1:9" s="3" customFormat="1" ht="24.75" thickBot="1">
      <c r="A5" s="14" t="s">
        <v>5</v>
      </c>
      <c r="B5" s="161">
        <f>SUM(B4)</f>
        <v>1619366032.6900005</v>
      </c>
      <c r="C5" s="161">
        <f>SUM(C4)</f>
        <v>1184694277.0700002</v>
      </c>
      <c r="D5" s="161">
        <f>SUM(D4)</f>
        <v>599731862.8399999</v>
      </c>
      <c r="E5" s="161">
        <f>SUM(E4)</f>
        <v>311213206.3200001</v>
      </c>
      <c r="F5" s="161">
        <f>SUM(F4)</f>
        <v>3715005378.9200006</v>
      </c>
      <c r="G5" s="301">
        <f>SUM(G4:G4)</f>
        <v>433011834957.44</v>
      </c>
      <c r="H5" s="52"/>
      <c r="I5" s="48">
        <f>SUM(I4:I4)</f>
        <v>0.008579454599168502</v>
      </c>
    </row>
    <row r="6" ht="24.75" thickTop="1">
      <c r="A6" s="26"/>
    </row>
    <row r="7" spans="2:6" ht="24">
      <c r="B7" s="221"/>
      <c r="C7" s="221"/>
      <c r="D7" s="221"/>
      <c r="E7" s="221"/>
      <c r="F7" s="221"/>
    </row>
    <row r="8" spans="2:6" ht="24">
      <c r="B8" s="222"/>
      <c r="C8" s="222"/>
      <c r="D8" s="222"/>
      <c r="E8" s="222"/>
      <c r="F8" s="222"/>
    </row>
  </sheetData>
  <sheetProtection/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9"/>
  <sheetViews>
    <sheetView zoomScale="75" zoomScaleNormal="75" zoomScalePageLayoutView="0" workbookViewId="0" topLeftCell="L10">
      <selection activeCell="T15" sqref="T15:T27"/>
    </sheetView>
  </sheetViews>
  <sheetFormatPr defaultColWidth="10.28125" defaultRowHeight="12.75"/>
  <cols>
    <col min="1" max="1" width="65.28125" style="192" bestFit="1" customWidth="1"/>
    <col min="2" max="3" width="19.140625" style="57" bestFit="1" customWidth="1"/>
    <col min="4" max="4" width="16.57421875" style="57" bestFit="1" customWidth="1"/>
    <col min="5" max="5" width="17.7109375" style="57" bestFit="1" customWidth="1"/>
    <col min="6" max="6" width="19.421875" style="57" bestFit="1" customWidth="1"/>
    <col min="7" max="7" width="23.140625" style="207" bestFit="1" customWidth="1"/>
    <col min="8" max="8" width="19.140625" style="159" bestFit="1" customWidth="1"/>
    <col min="9" max="9" width="18.57421875" style="57" bestFit="1" customWidth="1"/>
    <col min="10" max="11" width="18.7109375" style="57" bestFit="1" customWidth="1"/>
    <col min="12" max="12" width="17.421875" style="57" bestFit="1" customWidth="1"/>
    <col min="13" max="13" width="17.7109375" style="57" bestFit="1" customWidth="1"/>
    <col min="14" max="14" width="19.421875" style="57" bestFit="1" customWidth="1"/>
    <col min="15" max="15" width="22.8515625" style="207" bestFit="1" customWidth="1"/>
    <col min="16" max="16" width="25.421875" style="159" customWidth="1"/>
    <col min="17" max="17" width="17.421875" style="57" bestFit="1" customWidth="1"/>
    <col min="18" max="18" width="10.140625" style="57" customWidth="1"/>
    <col min="19" max="19" width="10.140625" style="207" customWidth="1"/>
    <col min="20" max="20" width="13.28125" style="57" customWidth="1"/>
    <col min="21" max="16384" width="10.28125" style="192" customWidth="1"/>
  </cols>
  <sheetData>
    <row r="1" spans="1:20" ht="24">
      <c r="A1" s="346" t="s">
        <v>466</v>
      </c>
      <c r="B1" s="346"/>
      <c r="C1" s="346"/>
      <c r="D1" s="346"/>
      <c r="E1" s="346"/>
      <c r="F1" s="346"/>
      <c r="G1" s="346"/>
      <c r="H1" s="346"/>
      <c r="I1" s="346"/>
      <c r="J1" s="346" t="s">
        <v>466</v>
      </c>
      <c r="K1" s="346"/>
      <c r="L1" s="346"/>
      <c r="M1" s="346"/>
      <c r="N1" s="346"/>
      <c r="O1" s="346"/>
      <c r="P1" s="346"/>
      <c r="Q1" s="346"/>
      <c r="R1" s="64" t="s">
        <v>466</v>
      </c>
      <c r="S1" s="64"/>
      <c r="T1" s="64"/>
    </row>
    <row r="2" spans="1:20" ht="24">
      <c r="A2" s="201" t="s">
        <v>306</v>
      </c>
      <c r="B2" s="202"/>
      <c r="C2" s="202"/>
      <c r="D2" s="202"/>
      <c r="E2" s="202"/>
      <c r="F2" s="202"/>
      <c r="G2" s="202"/>
      <c r="H2" s="202"/>
      <c r="I2" s="202"/>
      <c r="J2" s="201"/>
      <c r="K2" s="202"/>
      <c r="L2" s="202"/>
      <c r="M2" s="202"/>
      <c r="N2" s="202"/>
      <c r="O2" s="202"/>
      <c r="P2" s="202"/>
      <c r="Q2" s="202"/>
      <c r="R2" s="348"/>
      <c r="S2" s="348"/>
      <c r="T2" s="348"/>
    </row>
    <row r="3" spans="1:20" ht="24">
      <c r="A3" s="205"/>
      <c r="B3" s="347" t="s">
        <v>301</v>
      </c>
      <c r="C3" s="347"/>
      <c r="D3" s="347"/>
      <c r="E3" s="347"/>
      <c r="F3" s="347"/>
      <c r="G3" s="347"/>
      <c r="H3" s="347"/>
      <c r="I3" s="347"/>
      <c r="J3" s="347" t="s">
        <v>467</v>
      </c>
      <c r="K3" s="347"/>
      <c r="L3" s="347"/>
      <c r="M3" s="347"/>
      <c r="N3" s="347"/>
      <c r="O3" s="347"/>
      <c r="P3" s="347"/>
      <c r="Q3" s="347"/>
      <c r="R3" s="347" t="s">
        <v>38</v>
      </c>
      <c r="S3" s="347"/>
      <c r="T3" s="347"/>
    </row>
    <row r="4" spans="1:20" ht="24">
      <c r="A4" s="197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</row>
    <row r="5" spans="1:20" s="70" customFormat="1" ht="96">
      <c r="A5" s="66" t="s">
        <v>10</v>
      </c>
      <c r="B5" s="67" t="s">
        <v>65</v>
      </c>
      <c r="C5" s="67" t="s">
        <v>66</v>
      </c>
      <c r="D5" s="67" t="s">
        <v>3</v>
      </c>
      <c r="E5" s="67" t="s">
        <v>11</v>
      </c>
      <c r="F5" s="67" t="s">
        <v>12</v>
      </c>
      <c r="G5" s="68" t="s">
        <v>18</v>
      </c>
      <c r="H5" s="69" t="s">
        <v>15</v>
      </c>
      <c r="I5" s="67" t="s">
        <v>29</v>
      </c>
      <c r="J5" s="67" t="s">
        <v>65</v>
      </c>
      <c r="K5" s="67" t="s">
        <v>66</v>
      </c>
      <c r="L5" s="67" t="s">
        <v>3</v>
      </c>
      <c r="M5" s="67" t="s">
        <v>11</v>
      </c>
      <c r="N5" s="67" t="s">
        <v>12</v>
      </c>
      <c r="O5" s="68" t="s">
        <v>18</v>
      </c>
      <c r="P5" s="69" t="s">
        <v>15</v>
      </c>
      <c r="Q5" s="67" t="s">
        <v>29</v>
      </c>
      <c r="R5" s="67" t="s">
        <v>67</v>
      </c>
      <c r="S5" s="68" t="s">
        <v>68</v>
      </c>
      <c r="T5" s="67" t="s">
        <v>69</v>
      </c>
    </row>
    <row r="6" spans="1:20" ht="24">
      <c r="A6" s="36" t="s">
        <v>13</v>
      </c>
      <c r="B6" s="163"/>
      <c r="C6" s="163"/>
      <c r="D6" s="163"/>
      <c r="E6" s="163"/>
      <c r="F6" s="163"/>
      <c r="G6" s="145"/>
      <c r="H6" s="145"/>
      <c r="I6" s="146"/>
      <c r="J6" s="163"/>
      <c r="K6" s="163"/>
      <c r="L6" s="163"/>
      <c r="M6" s="163"/>
      <c r="N6" s="163"/>
      <c r="O6" s="145"/>
      <c r="P6" s="145"/>
      <c r="Q6" s="146"/>
      <c r="R6" s="184"/>
      <c r="S6" s="206"/>
      <c r="T6" s="184"/>
    </row>
    <row r="7" spans="1:20" s="54" customFormat="1" ht="24">
      <c r="A7" s="8" t="s">
        <v>124</v>
      </c>
      <c r="B7" s="9">
        <v>27216883.24</v>
      </c>
      <c r="C7" s="9">
        <v>8109935.06</v>
      </c>
      <c r="D7" s="9">
        <v>222804.5</v>
      </c>
      <c r="E7" s="9">
        <v>683381.98</v>
      </c>
      <c r="F7" s="165">
        <f aca="true" t="shared" si="0" ref="F7:F12">SUM(B7:E7)</f>
        <v>36233004.779999994</v>
      </c>
      <c r="G7" s="164">
        <v>195136499601.82</v>
      </c>
      <c r="H7" s="8" t="s">
        <v>53</v>
      </c>
      <c r="I7" s="169">
        <f aca="true" t="shared" si="1" ref="I7:I13">F7/G7</f>
        <v>0.00018568030508866448</v>
      </c>
      <c r="J7" s="28">
        <v>84367546.04457085</v>
      </c>
      <c r="K7" s="28">
        <v>26269788.056750458</v>
      </c>
      <c r="L7" s="28">
        <v>12789593.23179951</v>
      </c>
      <c r="M7" s="28">
        <v>5998710.717467813</v>
      </c>
      <c r="N7" s="165">
        <f aca="true" t="shared" si="2" ref="N7:N12">SUM(J7:M7)</f>
        <v>129425638.05058864</v>
      </c>
      <c r="O7" s="194">
        <v>432411594416.1</v>
      </c>
      <c r="P7" s="261" t="s">
        <v>53</v>
      </c>
      <c r="Q7" s="169">
        <f>N7/O7</f>
        <v>0.00029931121117452103</v>
      </c>
      <c r="R7" s="194">
        <f>(N7-F7)*100/N7</f>
        <v>72.00477020956421</v>
      </c>
      <c r="S7" s="194">
        <f>(O7-G7)*100/O7</f>
        <v>54.872509867521146</v>
      </c>
      <c r="T7" s="194">
        <f aca="true" t="shared" si="3" ref="T7:T13">(Q7-I7)*100/Q7</f>
        <v>37.964132930390356</v>
      </c>
    </row>
    <row r="8" spans="1:20" s="54" customFormat="1" ht="24">
      <c r="A8" s="8" t="s">
        <v>481</v>
      </c>
      <c r="B8" s="9">
        <v>67264566.95</v>
      </c>
      <c r="C8" s="9">
        <v>84558953.18</v>
      </c>
      <c r="D8" s="9">
        <v>1108694.75</v>
      </c>
      <c r="E8" s="9">
        <v>33052020.87</v>
      </c>
      <c r="F8" s="10">
        <f t="shared" si="0"/>
        <v>185984235.75</v>
      </c>
      <c r="G8" s="164">
        <v>150107106.57</v>
      </c>
      <c r="H8" s="8" t="s">
        <v>52</v>
      </c>
      <c r="I8" s="169">
        <f t="shared" si="1"/>
        <v>1.2390101974503738</v>
      </c>
      <c r="J8" s="28">
        <v>65655331.60545063</v>
      </c>
      <c r="K8" s="28">
        <v>125495038.06841198</v>
      </c>
      <c r="L8" s="28">
        <v>14912911.032360518</v>
      </c>
      <c r="M8" s="28">
        <v>45701759.44115883</v>
      </c>
      <c r="N8" s="165">
        <f t="shared" si="2"/>
        <v>251765040.14738196</v>
      </c>
      <c r="O8" s="194">
        <v>600240541.34</v>
      </c>
      <c r="P8" s="261" t="s">
        <v>52</v>
      </c>
      <c r="Q8" s="169">
        <f>N8/O8</f>
        <v>0.4194402457143798</v>
      </c>
      <c r="R8" s="194">
        <f>(N8-F8)*100/N8</f>
        <v>26.12785490744633</v>
      </c>
      <c r="S8" s="194">
        <f>(O8-G8)*100/O8</f>
        <v>74.99217459805446</v>
      </c>
      <c r="T8" s="194">
        <f t="shared" si="3"/>
        <v>-195.39611663638132</v>
      </c>
    </row>
    <row r="9" spans="1:20" s="54" customFormat="1" ht="24">
      <c r="A9" s="8" t="s">
        <v>482</v>
      </c>
      <c r="B9" s="9">
        <v>12556248.01</v>
      </c>
      <c r="C9" s="9">
        <v>12875111.2</v>
      </c>
      <c r="D9" s="9">
        <v>224077</v>
      </c>
      <c r="E9" s="9">
        <v>502918.91</v>
      </c>
      <c r="F9" s="10">
        <f t="shared" si="0"/>
        <v>26158355.12</v>
      </c>
      <c r="G9" s="164">
        <v>482597391.11</v>
      </c>
      <c r="H9" s="8" t="s">
        <v>51</v>
      </c>
      <c r="I9" s="169">
        <f t="shared" si="1"/>
        <v>0.05420326674339116</v>
      </c>
      <c r="J9" s="28">
        <v>16048598.790525746</v>
      </c>
      <c r="K9" s="28">
        <v>4242792.475052113</v>
      </c>
      <c r="L9" s="28">
        <v>3656112.264777744</v>
      </c>
      <c r="M9" s="28">
        <v>401287.76635193155</v>
      </c>
      <c r="N9" s="165">
        <f t="shared" si="2"/>
        <v>24348791.296707533</v>
      </c>
      <c r="O9" s="194">
        <v>21405177.08</v>
      </c>
      <c r="P9" s="261" t="s">
        <v>51</v>
      </c>
      <c r="Q9" s="169">
        <f aca="true" t="shared" si="4" ref="Q9:Q29">N9/O9</f>
        <v>1.1375187977051548</v>
      </c>
      <c r="R9" s="194">
        <f aca="true" t="shared" si="5" ref="R9:S13">(N9-F9)*100/N9</f>
        <v>-7.431842514240773</v>
      </c>
      <c r="S9" s="194">
        <f t="shared" si="5"/>
        <v>-2154.582568069089</v>
      </c>
      <c r="T9" s="194">
        <f t="shared" si="3"/>
        <v>95.23495639344672</v>
      </c>
    </row>
    <row r="10" spans="1:20" s="54" customFormat="1" ht="24">
      <c r="A10" s="11" t="s">
        <v>483</v>
      </c>
      <c r="B10" s="9">
        <v>101465006.07</v>
      </c>
      <c r="C10" s="9">
        <v>16969630.05</v>
      </c>
      <c r="D10" s="9">
        <v>483899.1</v>
      </c>
      <c r="E10" s="9">
        <v>1239962.8</v>
      </c>
      <c r="F10" s="165">
        <f t="shared" si="0"/>
        <v>120158498.01999998</v>
      </c>
      <c r="G10" s="164">
        <v>184125782846.49</v>
      </c>
      <c r="H10" s="8" t="s">
        <v>53</v>
      </c>
      <c r="I10" s="169">
        <f t="shared" si="1"/>
        <v>0.0006525892037628373</v>
      </c>
      <c r="J10" s="28">
        <v>140392337.2803219</v>
      </c>
      <c r="K10" s="28">
        <v>98207611.65743716</v>
      </c>
      <c r="L10" s="28">
        <v>38631916.402400374</v>
      </c>
      <c r="M10" s="28">
        <v>20393484.85939915</v>
      </c>
      <c r="N10" s="165">
        <f t="shared" si="2"/>
        <v>297625350.19955856</v>
      </c>
      <c r="O10" s="194">
        <v>364647091085.49994</v>
      </c>
      <c r="P10" s="261" t="s">
        <v>53</v>
      </c>
      <c r="Q10" s="169">
        <f t="shared" si="4"/>
        <v>0.0008162010817461133</v>
      </c>
      <c r="R10" s="194">
        <f t="shared" si="5"/>
        <v>59.627599618300856</v>
      </c>
      <c r="S10" s="194">
        <f t="shared" si="5"/>
        <v>49.50575848599943</v>
      </c>
      <c r="T10" s="194">
        <f t="shared" si="3"/>
        <v>20.045535547840515</v>
      </c>
    </row>
    <row r="11" spans="1:20" s="54" customFormat="1" ht="24">
      <c r="A11" s="8" t="s">
        <v>484</v>
      </c>
      <c r="B11" s="9">
        <v>704789798.81</v>
      </c>
      <c r="C11" s="9">
        <v>398685284.46</v>
      </c>
      <c r="D11" s="9">
        <v>12382304.09</v>
      </c>
      <c r="E11" s="9">
        <v>100670577.19</v>
      </c>
      <c r="F11" s="10">
        <f t="shared" si="0"/>
        <v>1216527964.55</v>
      </c>
      <c r="G11" s="164">
        <v>880984259503.1199</v>
      </c>
      <c r="H11" s="8" t="s">
        <v>53</v>
      </c>
      <c r="I11" s="169">
        <f t="shared" si="1"/>
        <v>0.0013808736665012933</v>
      </c>
      <c r="J11" s="28">
        <v>540213944.7631061</v>
      </c>
      <c r="K11" s="28">
        <v>301642654.95226854</v>
      </c>
      <c r="L11" s="28">
        <v>244665040.1621635</v>
      </c>
      <c r="M11" s="28">
        <v>62522826.501201734</v>
      </c>
      <c r="N11" s="165">
        <f t="shared" si="2"/>
        <v>1149044466.3787398</v>
      </c>
      <c r="O11" s="194">
        <v>364647091085.50006</v>
      </c>
      <c r="P11" s="261" t="s">
        <v>53</v>
      </c>
      <c r="Q11" s="169">
        <f t="shared" si="4"/>
        <v>0.0031511137603160515</v>
      </c>
      <c r="R11" s="194">
        <f t="shared" si="5"/>
        <v>-5.8730101528565815</v>
      </c>
      <c r="S11" s="194">
        <f t="shared" si="5"/>
        <v>-141.5991464186814</v>
      </c>
      <c r="T11" s="194">
        <f t="shared" si="3"/>
        <v>56.17823501355299</v>
      </c>
    </row>
    <row r="12" spans="1:20" s="54" customFormat="1" ht="24">
      <c r="A12" s="12" t="s">
        <v>485</v>
      </c>
      <c r="B12" s="13">
        <v>403257317.84</v>
      </c>
      <c r="C12" s="13">
        <v>281786768.36</v>
      </c>
      <c r="D12" s="13">
        <v>9111552.65</v>
      </c>
      <c r="E12" s="13">
        <v>47914977.96</v>
      </c>
      <c r="F12" s="131">
        <f t="shared" si="0"/>
        <v>742070616.8100001</v>
      </c>
      <c r="G12" s="166">
        <v>858104191.29</v>
      </c>
      <c r="H12" s="12" t="s">
        <v>51</v>
      </c>
      <c r="I12" s="170">
        <f t="shared" si="1"/>
        <v>0.8647791542591523</v>
      </c>
      <c r="J12" s="29">
        <v>535599766.7731062</v>
      </c>
      <c r="K12" s="29">
        <v>294211360.3222685</v>
      </c>
      <c r="L12" s="29">
        <v>243714739.9621635</v>
      </c>
      <c r="M12" s="29">
        <v>62522826.501201734</v>
      </c>
      <c r="N12" s="176">
        <f t="shared" si="2"/>
        <v>1136048693.55874</v>
      </c>
      <c r="O12" s="196">
        <v>324585820.71000004</v>
      </c>
      <c r="P12" s="296" t="s">
        <v>51</v>
      </c>
      <c r="Q12" s="170">
        <f t="shared" si="4"/>
        <v>3.4999948274811987</v>
      </c>
      <c r="R12" s="196">
        <f t="shared" si="5"/>
        <v>34.679682216312415</v>
      </c>
      <c r="S12" s="196">
        <f t="shared" si="5"/>
        <v>-164.36897009640785</v>
      </c>
      <c r="T12" s="196">
        <f t="shared" si="3"/>
        <v>75.29198764897896</v>
      </c>
    </row>
    <row r="13" spans="1:20" ht="24">
      <c r="A13" s="34" t="s">
        <v>49</v>
      </c>
      <c r="B13" s="204">
        <f aca="true" t="shared" si="6" ref="B13:H13">SUM(B7:B12)</f>
        <v>1316549820.9199998</v>
      </c>
      <c r="C13" s="204">
        <f t="shared" si="6"/>
        <v>802985682.31</v>
      </c>
      <c r="D13" s="204">
        <f t="shared" si="6"/>
        <v>23533332.09</v>
      </c>
      <c r="E13" s="204">
        <f t="shared" si="6"/>
        <v>184063839.71</v>
      </c>
      <c r="F13" s="204">
        <f t="shared" si="6"/>
        <v>2327132675.0299997</v>
      </c>
      <c r="G13" s="204">
        <f t="shared" si="6"/>
        <v>1261737350640.4</v>
      </c>
      <c r="H13" s="204">
        <f t="shared" si="6"/>
        <v>0</v>
      </c>
      <c r="I13" s="149">
        <f t="shared" si="1"/>
        <v>0.0018443875612058677</v>
      </c>
      <c r="J13" s="204">
        <f aca="true" t="shared" si="7" ref="J13:P13">SUM(J7:J12)</f>
        <v>1382277525.2570815</v>
      </c>
      <c r="K13" s="204">
        <f t="shared" si="7"/>
        <v>850069245.5321887</v>
      </c>
      <c r="L13" s="204">
        <f t="shared" si="7"/>
        <v>558370313.0556651</v>
      </c>
      <c r="M13" s="204">
        <f t="shared" si="7"/>
        <v>197540895.7867812</v>
      </c>
      <c r="N13" s="204">
        <f t="shared" si="7"/>
        <v>2988257979.6317167</v>
      </c>
      <c r="O13" s="204">
        <f t="shared" si="7"/>
        <v>1162652008126.23</v>
      </c>
      <c r="P13" s="204">
        <f t="shared" si="7"/>
        <v>0</v>
      </c>
      <c r="Q13" s="149">
        <f t="shared" si="4"/>
        <v>0.0025702084189814425</v>
      </c>
      <c r="R13" s="126">
        <f t="shared" si="5"/>
        <v>22.124104046839904</v>
      </c>
      <c r="S13" s="126">
        <f t="shared" si="5"/>
        <v>-8.522355943276551</v>
      </c>
      <c r="T13" s="126">
        <f t="shared" si="3"/>
        <v>28.239766565826326</v>
      </c>
    </row>
    <row r="14" spans="1:20" ht="24">
      <c r="A14" s="36" t="s">
        <v>16</v>
      </c>
      <c r="B14" s="171"/>
      <c r="C14" s="171"/>
      <c r="D14" s="171"/>
      <c r="E14" s="171"/>
      <c r="F14" s="171"/>
      <c r="G14" s="132"/>
      <c r="H14" s="172"/>
      <c r="I14" s="150"/>
      <c r="J14" s="171"/>
      <c r="K14" s="171"/>
      <c r="L14" s="171"/>
      <c r="M14" s="171"/>
      <c r="N14" s="171"/>
      <c r="O14" s="132"/>
      <c r="P14" s="172"/>
      <c r="Q14" s="150"/>
      <c r="R14" s="71"/>
      <c r="S14" s="71"/>
      <c r="T14" s="71"/>
    </row>
    <row r="15" spans="1:20" s="54" customFormat="1" ht="24">
      <c r="A15" s="8" t="s">
        <v>486</v>
      </c>
      <c r="B15" s="9">
        <v>49868445.32</v>
      </c>
      <c r="C15" s="9">
        <v>19215943.34</v>
      </c>
      <c r="D15" s="9">
        <v>20346088.54</v>
      </c>
      <c r="E15" s="9">
        <v>3050899.31</v>
      </c>
      <c r="F15" s="10">
        <f aca="true" t="shared" si="8" ref="F15:F27">SUM(B15:E15)</f>
        <v>92481376.50999999</v>
      </c>
      <c r="G15" s="164">
        <v>899273</v>
      </c>
      <c r="H15" s="8" t="s">
        <v>54</v>
      </c>
      <c r="I15" s="169">
        <f>F15/G15</f>
        <v>102.8401570046026</v>
      </c>
      <c r="J15" s="28">
        <v>21396867.4731977</v>
      </c>
      <c r="K15" s="28">
        <v>13726577.653018586</v>
      </c>
      <c r="L15" s="28">
        <v>4453983.672224593</v>
      </c>
      <c r="M15" s="28">
        <v>2686264.9986981377</v>
      </c>
      <c r="N15" s="165">
        <f aca="true" t="shared" si="9" ref="N15:N27">SUM(J15:M15)</f>
        <v>42263693.79713902</v>
      </c>
      <c r="O15" s="297">
        <v>926322</v>
      </c>
      <c r="P15" s="261" t="s">
        <v>54</v>
      </c>
      <c r="Q15" s="169">
        <f t="shared" si="4"/>
        <v>45.625272634288095</v>
      </c>
      <c r="R15" s="194">
        <f>(N15-F15)*100/N15</f>
        <v>-118.81990948046379</v>
      </c>
      <c r="S15" s="194">
        <f>(O15-G15)*100/O15</f>
        <v>2.9200429224394973</v>
      </c>
      <c r="T15" s="194">
        <f>(Q15-I15)*100/Q15</f>
        <v>-125.4017369472476</v>
      </c>
    </row>
    <row r="16" spans="1:20" s="54" customFormat="1" ht="24">
      <c r="A16" s="8" t="s">
        <v>487</v>
      </c>
      <c r="B16" s="9">
        <v>50078201.68</v>
      </c>
      <c r="C16" s="9">
        <v>18237424.54</v>
      </c>
      <c r="D16" s="9">
        <v>19719799.54</v>
      </c>
      <c r="E16" s="9">
        <v>3050899.31</v>
      </c>
      <c r="F16" s="10">
        <f t="shared" si="8"/>
        <v>91086325.07</v>
      </c>
      <c r="G16" s="164">
        <v>5743</v>
      </c>
      <c r="H16" s="8" t="s">
        <v>55</v>
      </c>
      <c r="I16" s="169">
        <f aca="true" t="shared" si="10" ref="I16:I27">F16/G16</f>
        <v>15860.408335364791</v>
      </c>
      <c r="J16" s="28">
        <v>20861937.3631977</v>
      </c>
      <c r="K16" s="28">
        <v>13323069.863018587</v>
      </c>
      <c r="L16" s="28">
        <v>4950623.422224593</v>
      </c>
      <c r="M16" s="28">
        <v>2686264.9986981377</v>
      </c>
      <c r="N16" s="165">
        <f t="shared" si="9"/>
        <v>41821895.64713902</v>
      </c>
      <c r="O16" s="297">
        <v>6640</v>
      </c>
      <c r="P16" s="261" t="s">
        <v>55</v>
      </c>
      <c r="Q16" s="169">
        <f t="shared" si="4"/>
        <v>6298.478260111298</v>
      </c>
      <c r="R16" s="194">
        <f aca="true" t="shared" si="11" ref="R16:R27">(N16-F16)*100/N16</f>
        <v>-117.79578295186887</v>
      </c>
      <c r="S16" s="194">
        <f aca="true" t="shared" si="12" ref="S16:S27">(O16-G16)*100/O16</f>
        <v>13.509036144578314</v>
      </c>
      <c r="T16" s="194">
        <f aca="true" t="shared" si="13" ref="T16:T27">(Q16-I16)*100/Q16</f>
        <v>-151.81333776778848</v>
      </c>
    </row>
    <row r="17" spans="1:20" s="54" customFormat="1" ht="24">
      <c r="A17" s="8" t="s">
        <v>488</v>
      </c>
      <c r="B17" s="9">
        <v>12764091.14</v>
      </c>
      <c r="C17" s="9">
        <v>33547929.09</v>
      </c>
      <c r="D17" s="9">
        <v>286871.5</v>
      </c>
      <c r="E17" s="9">
        <v>2734885.74</v>
      </c>
      <c r="F17" s="10">
        <f t="shared" si="8"/>
        <v>49333777.470000006</v>
      </c>
      <c r="G17" s="164">
        <v>6526.005479452055</v>
      </c>
      <c r="H17" s="8" t="s">
        <v>147</v>
      </c>
      <c r="I17" s="169">
        <f t="shared" si="10"/>
        <v>7559.567276695305</v>
      </c>
      <c r="J17" s="28">
        <v>13995243.793433473</v>
      </c>
      <c r="K17" s="28">
        <v>15837210.71742491</v>
      </c>
      <c r="L17" s="28">
        <v>3117623.062746781</v>
      </c>
      <c r="M17" s="28">
        <v>2841684.210257507</v>
      </c>
      <c r="N17" s="165">
        <f t="shared" si="9"/>
        <v>35791761.78386267</v>
      </c>
      <c r="O17" s="297">
        <v>6526</v>
      </c>
      <c r="P17" s="261" t="s">
        <v>147</v>
      </c>
      <c r="Q17" s="169">
        <f t="shared" si="4"/>
        <v>5484.486942056799</v>
      </c>
      <c r="R17" s="194">
        <f t="shared" si="11"/>
        <v>-37.83556609455023</v>
      </c>
      <c r="S17" s="194">
        <f t="shared" si="12"/>
        <v>-8.396340874524647E-05</v>
      </c>
      <c r="T17" s="194">
        <f t="shared" si="13"/>
        <v>-37.835450363207656</v>
      </c>
    </row>
    <row r="18" spans="1:20" s="195" customFormat="1" ht="24">
      <c r="A18" s="8" t="s">
        <v>489</v>
      </c>
      <c r="B18" s="9">
        <v>12353009.74</v>
      </c>
      <c r="C18" s="9">
        <v>93665845.29</v>
      </c>
      <c r="D18" s="9">
        <v>42930</v>
      </c>
      <c r="E18" s="9">
        <v>2734885.74</v>
      </c>
      <c r="F18" s="10">
        <f t="shared" si="8"/>
        <v>108796670.77</v>
      </c>
      <c r="G18" s="164">
        <v>172550</v>
      </c>
      <c r="H18" s="8" t="s">
        <v>161</v>
      </c>
      <c r="I18" s="169">
        <f t="shared" si="10"/>
        <v>630.5225776296726</v>
      </c>
      <c r="J18" s="28">
        <v>14298160.353433473</v>
      </c>
      <c r="K18" s="28">
        <v>49779522.62742491</v>
      </c>
      <c r="L18" s="28">
        <v>3371542.562746781</v>
      </c>
      <c r="M18" s="28">
        <v>2841684.210257507</v>
      </c>
      <c r="N18" s="165">
        <f t="shared" si="9"/>
        <v>70290909.75386266</v>
      </c>
      <c r="O18" s="297">
        <v>172550</v>
      </c>
      <c r="P18" s="261" t="s">
        <v>150</v>
      </c>
      <c r="Q18" s="169">
        <f t="shared" si="4"/>
        <v>407.3654578606935</v>
      </c>
      <c r="R18" s="194">
        <f t="shared" si="11"/>
        <v>-54.780569992581924</v>
      </c>
      <c r="S18" s="194">
        <f t="shared" si="12"/>
        <v>0</v>
      </c>
      <c r="T18" s="194">
        <f t="shared" si="13"/>
        <v>-54.780569992581945</v>
      </c>
    </row>
    <row r="19" spans="1:20" s="195" customFormat="1" ht="24">
      <c r="A19" s="7" t="s">
        <v>490</v>
      </c>
      <c r="B19" s="9">
        <v>2490355.99</v>
      </c>
      <c r="C19" s="9">
        <v>71763.19</v>
      </c>
      <c r="D19" s="9">
        <v>27928</v>
      </c>
      <c r="E19" s="9">
        <v>104475.92</v>
      </c>
      <c r="F19" s="10">
        <f>SUM(B19:E19)</f>
        <v>2694523.1</v>
      </c>
      <c r="G19" s="164">
        <v>16200</v>
      </c>
      <c r="H19" s="8" t="s">
        <v>158</v>
      </c>
      <c r="I19" s="169">
        <f t="shared" si="10"/>
        <v>166.3285864197531</v>
      </c>
      <c r="J19" s="28">
        <v>2801931.375021459</v>
      </c>
      <c r="K19" s="28">
        <v>44188784.582305335</v>
      </c>
      <c r="L19" s="28">
        <v>668062.0848743101</v>
      </c>
      <c r="M19" s="28">
        <v>77389.34862660946</v>
      </c>
      <c r="N19" s="165">
        <f t="shared" si="9"/>
        <v>47736167.39082771</v>
      </c>
      <c r="O19" s="297">
        <v>1128</v>
      </c>
      <c r="P19" s="261" t="s">
        <v>145</v>
      </c>
      <c r="Q19" s="169">
        <f t="shared" si="4"/>
        <v>42319.29733229407</v>
      </c>
      <c r="R19" s="194">
        <f t="shared" si="11"/>
        <v>94.35538450764327</v>
      </c>
      <c r="S19" s="194">
        <f t="shared" si="12"/>
        <v>-1336.1702127659576</v>
      </c>
      <c r="T19" s="194">
        <f t="shared" si="13"/>
        <v>99.60696751386554</v>
      </c>
    </row>
    <row r="20" spans="1:20" s="195" customFormat="1" ht="24">
      <c r="A20" s="8" t="s">
        <v>491</v>
      </c>
      <c r="B20" s="9">
        <v>24270969.72</v>
      </c>
      <c r="C20" s="9">
        <v>44166175.84</v>
      </c>
      <c r="D20" s="9">
        <v>104064</v>
      </c>
      <c r="E20" s="9">
        <v>8287583.52</v>
      </c>
      <c r="F20" s="10">
        <f>SUM(B20:E20)</f>
        <v>76828793.08</v>
      </c>
      <c r="G20" s="164">
        <v>6700</v>
      </c>
      <c r="H20" s="8" t="s">
        <v>152</v>
      </c>
      <c r="I20" s="169">
        <f t="shared" si="10"/>
        <v>11466.984041791044</v>
      </c>
      <c r="J20" s="28">
        <v>24354284.49924893</v>
      </c>
      <c r="K20" s="28">
        <v>32615511.387170434</v>
      </c>
      <c r="L20" s="28">
        <v>2563427.6586848567</v>
      </c>
      <c r="M20" s="28">
        <v>17029084.078068677</v>
      </c>
      <c r="N20" s="165">
        <f t="shared" si="9"/>
        <v>76562307.6231729</v>
      </c>
      <c r="O20" s="297">
        <v>6700</v>
      </c>
      <c r="P20" s="261" t="s">
        <v>152</v>
      </c>
      <c r="Q20" s="169">
        <f t="shared" si="4"/>
        <v>11427.210093010879</v>
      </c>
      <c r="R20" s="194">
        <f t="shared" si="11"/>
        <v>-0.34806351205961783</v>
      </c>
      <c r="S20" s="194">
        <f t="shared" si="12"/>
        <v>0</v>
      </c>
      <c r="T20" s="194">
        <f t="shared" si="13"/>
        <v>-0.34806351205961594</v>
      </c>
    </row>
    <row r="21" spans="1:20" s="195" customFormat="1" ht="24">
      <c r="A21" s="12" t="s">
        <v>303</v>
      </c>
      <c r="B21" s="13">
        <v>22171963.46</v>
      </c>
      <c r="C21" s="13">
        <v>31138695.84</v>
      </c>
      <c r="D21" s="13">
        <v>0</v>
      </c>
      <c r="E21" s="13">
        <v>8287583.52</v>
      </c>
      <c r="F21" s="131">
        <f>SUM(B21:E21)</f>
        <v>61598242.81999999</v>
      </c>
      <c r="G21" s="166">
        <v>1</v>
      </c>
      <c r="H21" s="12" t="s">
        <v>176</v>
      </c>
      <c r="I21" s="169">
        <f t="shared" si="10"/>
        <v>61598242.81999999</v>
      </c>
      <c r="J21" s="28">
        <v>22909608.559248928</v>
      </c>
      <c r="K21" s="28">
        <v>32282017.087170433</v>
      </c>
      <c r="L21" s="28">
        <v>2848128.1586848567</v>
      </c>
      <c r="M21" s="28">
        <v>17029084.078068677</v>
      </c>
      <c r="N21" s="165">
        <f t="shared" si="9"/>
        <v>75068837.8831729</v>
      </c>
      <c r="O21" s="297">
        <v>1</v>
      </c>
      <c r="P21" s="261" t="s">
        <v>153</v>
      </c>
      <c r="Q21" s="169">
        <f t="shared" si="4"/>
        <v>75068837.8831729</v>
      </c>
      <c r="R21" s="194">
        <f t="shared" si="11"/>
        <v>17.944323427700773</v>
      </c>
      <c r="S21" s="194">
        <f t="shared" si="12"/>
        <v>0</v>
      </c>
      <c r="T21" s="194">
        <f t="shared" si="13"/>
        <v>17.944323427700773</v>
      </c>
    </row>
    <row r="22" spans="1:20" s="195" customFormat="1" ht="24">
      <c r="A22" s="8" t="s">
        <v>492</v>
      </c>
      <c r="B22" s="9">
        <v>14575069.99</v>
      </c>
      <c r="C22" s="9">
        <v>13133395.78</v>
      </c>
      <c r="D22" s="9">
        <v>181895.75</v>
      </c>
      <c r="E22" s="9">
        <v>701634.63</v>
      </c>
      <c r="F22" s="10">
        <f>SUM(B22:E22)</f>
        <v>28591996.15</v>
      </c>
      <c r="G22" s="164">
        <v>1</v>
      </c>
      <c r="H22" s="8" t="s">
        <v>163</v>
      </c>
      <c r="I22" s="169">
        <f t="shared" si="10"/>
        <v>28591996.15</v>
      </c>
      <c r="J22" s="28">
        <v>18786031.562639482</v>
      </c>
      <c r="K22" s="28">
        <v>13528809.53498468</v>
      </c>
      <c r="L22" s="28">
        <v>4525119.051683018</v>
      </c>
      <c r="M22" s="28">
        <v>692723.9010729609</v>
      </c>
      <c r="N22" s="165">
        <f t="shared" si="9"/>
        <v>37532684.05038014</v>
      </c>
      <c r="O22" s="297">
        <v>1</v>
      </c>
      <c r="P22" s="261" t="s">
        <v>154</v>
      </c>
      <c r="Q22" s="169">
        <f t="shared" si="4"/>
        <v>37532684.05038014</v>
      </c>
      <c r="R22" s="194">
        <f t="shared" si="11"/>
        <v>23.821072557398377</v>
      </c>
      <c r="S22" s="194">
        <f t="shared" si="12"/>
        <v>0</v>
      </c>
      <c r="T22" s="194">
        <f t="shared" si="13"/>
        <v>23.821072557398377</v>
      </c>
    </row>
    <row r="23" spans="1:20" s="195" customFormat="1" ht="24">
      <c r="A23" s="8" t="s">
        <v>493</v>
      </c>
      <c r="B23" s="9">
        <v>2408386.12</v>
      </c>
      <c r="C23" s="9">
        <v>3789167.76</v>
      </c>
      <c r="D23" s="9">
        <v>4922</v>
      </c>
      <c r="E23" s="9">
        <v>115164.96</v>
      </c>
      <c r="F23" s="10">
        <f t="shared" si="8"/>
        <v>6317640.84</v>
      </c>
      <c r="G23" s="164">
        <v>1</v>
      </c>
      <c r="H23" s="8" t="s">
        <v>163</v>
      </c>
      <c r="I23" s="169">
        <f t="shared" si="10"/>
        <v>6317640.84</v>
      </c>
      <c r="J23" s="28">
        <v>2767377.2504399135</v>
      </c>
      <c r="K23" s="28">
        <v>10183891.675830781</v>
      </c>
      <c r="L23" s="28">
        <v>971540.4252805028</v>
      </c>
      <c r="M23" s="28">
        <v>148205.62184549356</v>
      </c>
      <c r="N23" s="165">
        <f t="shared" si="9"/>
        <v>14071014.97339669</v>
      </c>
      <c r="O23" s="297">
        <v>1</v>
      </c>
      <c r="P23" s="261" t="s">
        <v>344</v>
      </c>
      <c r="Q23" s="169">
        <f t="shared" si="4"/>
        <v>14071014.97339669</v>
      </c>
      <c r="R23" s="194">
        <f t="shared" si="11"/>
        <v>55.10174033682416</v>
      </c>
      <c r="S23" s="194">
        <f t="shared" si="12"/>
        <v>0</v>
      </c>
      <c r="T23" s="194">
        <f t="shared" si="13"/>
        <v>55.10174033682416</v>
      </c>
    </row>
    <row r="24" spans="1:20" s="195" customFormat="1" ht="24">
      <c r="A24" s="8" t="s">
        <v>494</v>
      </c>
      <c r="B24" s="9">
        <v>39970889.3</v>
      </c>
      <c r="C24" s="9">
        <v>2134632483.02</v>
      </c>
      <c r="D24" s="9">
        <v>320434</v>
      </c>
      <c r="E24" s="9">
        <v>46094605.23</v>
      </c>
      <c r="F24" s="10">
        <f>SUM(B24:E24)</f>
        <v>2221018411.55</v>
      </c>
      <c r="G24" s="164">
        <v>76198</v>
      </c>
      <c r="H24" s="8" t="s">
        <v>141</v>
      </c>
      <c r="I24" s="169">
        <f t="shared" si="10"/>
        <v>29147.988287750337</v>
      </c>
      <c r="J24" s="28">
        <v>52758146.47471029</v>
      </c>
      <c r="K24" s="28">
        <v>73410839.7603066</v>
      </c>
      <c r="L24" s="28">
        <v>4027400.668839668</v>
      </c>
      <c r="M24" s="28">
        <v>48455223.068540774</v>
      </c>
      <c r="N24" s="165">
        <f t="shared" si="9"/>
        <v>178651609.97239733</v>
      </c>
      <c r="O24" s="297">
        <v>88779</v>
      </c>
      <c r="P24" s="261" t="s">
        <v>141</v>
      </c>
      <c r="Q24" s="169">
        <f t="shared" si="4"/>
        <v>2012.3183407382076</v>
      </c>
      <c r="R24" s="194">
        <f t="shared" si="11"/>
        <v>-1143.2120885410213</v>
      </c>
      <c r="S24" s="194">
        <f t="shared" si="12"/>
        <v>14.171144076865025</v>
      </c>
      <c r="T24" s="194">
        <f t="shared" si="13"/>
        <v>-1348.4779916609798</v>
      </c>
    </row>
    <row r="25" spans="1:20" s="195" customFormat="1" ht="24">
      <c r="A25" s="8" t="s">
        <v>495</v>
      </c>
      <c r="B25" s="9">
        <v>38677434.27</v>
      </c>
      <c r="C25" s="9">
        <v>13524070.12</v>
      </c>
      <c r="D25" s="9">
        <v>9864644.77</v>
      </c>
      <c r="E25" s="9">
        <v>1525449.65</v>
      </c>
      <c r="F25" s="10">
        <f>SUM(B25:E25)</f>
        <v>63591598.809999995</v>
      </c>
      <c r="G25" s="164">
        <v>14000000</v>
      </c>
      <c r="H25" s="8" t="s">
        <v>175</v>
      </c>
      <c r="I25" s="169">
        <f t="shared" si="10"/>
        <v>4.542257057857142</v>
      </c>
      <c r="J25" s="28">
        <v>20322151.7231977</v>
      </c>
      <c r="K25" s="28">
        <v>13178483.743018586</v>
      </c>
      <c r="L25" s="28">
        <v>4535994.672224593</v>
      </c>
      <c r="M25" s="28">
        <v>2686264.9986981377</v>
      </c>
      <c r="N25" s="165">
        <f t="shared" si="9"/>
        <v>40722895.137139015</v>
      </c>
      <c r="O25" s="297">
        <v>15500000</v>
      </c>
      <c r="P25" s="261" t="s">
        <v>142</v>
      </c>
      <c r="Q25" s="169">
        <f t="shared" si="4"/>
        <v>2.627283557234775</v>
      </c>
      <c r="R25" s="194">
        <f t="shared" si="11"/>
        <v>-56.1568709588255</v>
      </c>
      <c r="S25" s="194">
        <f t="shared" si="12"/>
        <v>9.67741935483871</v>
      </c>
      <c r="T25" s="194">
        <f t="shared" si="13"/>
        <v>-72.88796427584252</v>
      </c>
    </row>
    <row r="26" spans="1:20" s="195" customFormat="1" ht="24">
      <c r="A26" s="8" t="s">
        <v>496</v>
      </c>
      <c r="B26" s="9">
        <v>7517587.18</v>
      </c>
      <c r="C26" s="9">
        <v>1316287.25</v>
      </c>
      <c r="D26" s="9">
        <v>264215</v>
      </c>
      <c r="E26" s="9">
        <v>440341.43</v>
      </c>
      <c r="F26" s="10">
        <f t="shared" si="8"/>
        <v>9538430.86</v>
      </c>
      <c r="G26" s="164">
        <v>96</v>
      </c>
      <c r="H26" s="8" t="s">
        <v>55</v>
      </c>
      <c r="I26" s="169">
        <f t="shared" si="10"/>
        <v>99358.65479166666</v>
      </c>
      <c r="J26" s="28">
        <v>9034079.821319742</v>
      </c>
      <c r="K26" s="28">
        <v>1303446.6274923356</v>
      </c>
      <c r="L26" s="28">
        <v>2500423.025841508</v>
      </c>
      <c r="M26" s="28">
        <v>449758.7155364807</v>
      </c>
      <c r="N26" s="165">
        <f t="shared" si="9"/>
        <v>13287708.190190068</v>
      </c>
      <c r="O26" s="297">
        <v>116</v>
      </c>
      <c r="P26" s="261" t="s">
        <v>55</v>
      </c>
      <c r="Q26" s="169">
        <f t="shared" si="4"/>
        <v>114549.20853612127</v>
      </c>
      <c r="R26" s="194">
        <f t="shared" si="11"/>
        <v>28.216132357256697</v>
      </c>
      <c r="S26" s="194">
        <f t="shared" si="12"/>
        <v>17.24137931034483</v>
      </c>
      <c r="T26" s="194">
        <f t="shared" si="13"/>
        <v>13.261159931685174</v>
      </c>
    </row>
    <row r="27" spans="1:20" s="195" customFormat="1" ht="24">
      <c r="A27" s="8" t="s">
        <v>497</v>
      </c>
      <c r="B27" s="9">
        <v>10856540.79</v>
      </c>
      <c r="C27" s="9">
        <v>2837072.8</v>
      </c>
      <c r="D27" s="9">
        <v>182455.1</v>
      </c>
      <c r="E27" s="9">
        <v>15479009.91</v>
      </c>
      <c r="F27" s="10">
        <f t="shared" si="8"/>
        <v>29355078.6</v>
      </c>
      <c r="G27" s="164">
        <v>13386</v>
      </c>
      <c r="H27" s="8" t="s">
        <v>56</v>
      </c>
      <c r="I27" s="169">
        <f t="shared" si="10"/>
        <v>2192.9686687584044</v>
      </c>
      <c r="J27" s="29">
        <v>12802687.183830474</v>
      </c>
      <c r="K27" s="29">
        <v>21266866.278645005</v>
      </c>
      <c r="L27" s="29">
        <v>2827681.318278664</v>
      </c>
      <c r="M27" s="29">
        <v>16048678.304849792</v>
      </c>
      <c r="N27" s="176">
        <f t="shared" si="9"/>
        <v>52945913.08560394</v>
      </c>
      <c r="O27" s="298">
        <v>11617</v>
      </c>
      <c r="P27" s="296" t="s">
        <v>56</v>
      </c>
      <c r="Q27" s="169">
        <f t="shared" si="4"/>
        <v>4557.623576276486</v>
      </c>
      <c r="R27" s="194">
        <f t="shared" si="11"/>
        <v>44.556478698293176</v>
      </c>
      <c r="S27" s="194">
        <f t="shared" si="12"/>
        <v>-15.22768356718602</v>
      </c>
      <c r="T27" s="194">
        <f t="shared" si="13"/>
        <v>51.883506128647234</v>
      </c>
    </row>
    <row r="28" spans="1:20" s="77" customFormat="1" ht="24">
      <c r="A28" s="34" t="s">
        <v>50</v>
      </c>
      <c r="B28" s="147">
        <f aca="true" t="shared" si="14" ref="B28:H28">SUM(B15:B27)</f>
        <v>288002944.7</v>
      </c>
      <c r="C28" s="147">
        <f t="shared" si="14"/>
        <v>2409276253.86</v>
      </c>
      <c r="D28" s="147">
        <f t="shared" si="14"/>
        <v>51346248.199999996</v>
      </c>
      <c r="E28" s="147">
        <f t="shared" si="14"/>
        <v>92607418.87</v>
      </c>
      <c r="F28" s="147">
        <f t="shared" si="14"/>
        <v>2841232865.63</v>
      </c>
      <c r="G28" s="147">
        <f t="shared" si="14"/>
        <v>15196675.005479451</v>
      </c>
      <c r="H28" s="147">
        <f t="shared" si="14"/>
        <v>0</v>
      </c>
      <c r="I28" s="149">
        <f>F28/G28</f>
        <v>186.96411317643756</v>
      </c>
      <c r="J28" s="147">
        <f aca="true" t="shared" si="15" ref="J28:P28">SUM(J15:J27)</f>
        <v>237088507.43291923</v>
      </c>
      <c r="K28" s="147">
        <f t="shared" si="15"/>
        <v>334625031.5378111</v>
      </c>
      <c r="L28" s="147">
        <f t="shared" si="15"/>
        <v>41361549.78433473</v>
      </c>
      <c r="M28" s="147">
        <f t="shared" si="15"/>
        <v>113672310.53321888</v>
      </c>
      <c r="N28" s="147">
        <f t="shared" si="15"/>
        <v>726747399.288284</v>
      </c>
      <c r="O28" s="147">
        <f t="shared" si="15"/>
        <v>16720381</v>
      </c>
      <c r="P28" s="147">
        <f t="shared" si="15"/>
        <v>0</v>
      </c>
      <c r="Q28" s="149">
        <f t="shared" si="4"/>
        <v>43.464763110857575</v>
      </c>
      <c r="R28" s="126">
        <f>(N28-F28)*100/N28</f>
        <v>-290.9519137478122</v>
      </c>
      <c r="S28" s="126">
        <f>(O28-G28)*100/O28</f>
        <v>9.112866474278</v>
      </c>
      <c r="T28" s="126">
        <f>(Q28-I28)*100/Q28</f>
        <v>-330.15100001714626</v>
      </c>
    </row>
    <row r="29" spans="1:20" ht="24.75" thickBot="1">
      <c r="A29" s="151" t="s">
        <v>5</v>
      </c>
      <c r="B29" s="76">
        <f aca="true" t="shared" si="16" ref="B29:H29">B13+B28</f>
        <v>1604552765.62</v>
      </c>
      <c r="C29" s="76">
        <f t="shared" si="16"/>
        <v>3212261936.17</v>
      </c>
      <c r="D29" s="76">
        <f t="shared" si="16"/>
        <v>74879580.28999999</v>
      </c>
      <c r="E29" s="76">
        <f t="shared" si="16"/>
        <v>276671258.58000004</v>
      </c>
      <c r="F29" s="76">
        <f t="shared" si="16"/>
        <v>5168365540.66</v>
      </c>
      <c r="G29" s="76">
        <f t="shared" si="16"/>
        <v>1261752547315.4053</v>
      </c>
      <c r="H29" s="76">
        <f t="shared" si="16"/>
        <v>0</v>
      </c>
      <c r="I29" s="208">
        <f>F29/G29</f>
        <v>0.004096179993182168</v>
      </c>
      <c r="J29" s="76">
        <f aca="true" t="shared" si="17" ref="J29:P29">J13+J28</f>
        <v>1619366032.6900008</v>
      </c>
      <c r="K29" s="76">
        <f t="shared" si="17"/>
        <v>1184694277.0699997</v>
      </c>
      <c r="L29" s="76">
        <f t="shared" si="17"/>
        <v>599731862.8399999</v>
      </c>
      <c r="M29" s="76">
        <f t="shared" si="17"/>
        <v>311213206.32000005</v>
      </c>
      <c r="N29" s="76">
        <f t="shared" si="17"/>
        <v>3715005378.9200006</v>
      </c>
      <c r="O29" s="76">
        <f t="shared" si="17"/>
        <v>1162668728507.23</v>
      </c>
      <c r="P29" s="76">
        <f t="shared" si="17"/>
        <v>0</v>
      </c>
      <c r="Q29" s="208">
        <f t="shared" si="4"/>
        <v>0.0031952397857038426</v>
      </c>
      <c r="R29" s="76">
        <f>(N29-F29)*100/N29</f>
        <v>-39.121347441023346</v>
      </c>
      <c r="S29" s="76">
        <f>(O29-G29)*100/O29</f>
        <v>-8.522102330505671</v>
      </c>
      <c r="T29" s="76">
        <f>(Q29-I29)*100/Q29</f>
        <v>-28.196325405977863</v>
      </c>
    </row>
    <row r="30" ht="24.75" thickTop="1"/>
  </sheetData>
  <sheetProtection/>
  <mergeCells count="6">
    <mergeCell ref="A1:I1"/>
    <mergeCell ref="J1:Q1"/>
    <mergeCell ref="R3:T3"/>
    <mergeCell ref="R2:T2"/>
    <mergeCell ref="J3:Q3"/>
    <mergeCell ref="B3:I3"/>
  </mergeCells>
  <printOptions horizontalCentered="1"/>
  <pageMargins left="0" right="0" top="0.15748031496062992" bottom="0" header="0" footer="0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="75" zoomScaleNormal="75" zoomScalePageLayoutView="0" workbookViewId="0" topLeftCell="A1">
      <selection activeCell="B29" sqref="B29"/>
    </sheetView>
  </sheetViews>
  <sheetFormatPr defaultColWidth="10.28125" defaultRowHeight="12.75"/>
  <cols>
    <col min="1" max="1" width="11.140625" style="59" customWidth="1"/>
    <col min="2" max="2" width="64.421875" style="56" customWidth="1"/>
    <col min="3" max="3" width="16.8515625" style="56" customWidth="1"/>
    <col min="4" max="4" width="10.140625" style="56" bestFit="1" customWidth="1"/>
    <col min="5" max="5" width="74.140625" style="56" bestFit="1" customWidth="1"/>
    <col min="6" max="16384" width="10.28125" style="54" customWidth="1"/>
  </cols>
  <sheetData>
    <row r="1" spans="1:5" s="338" customFormat="1" ht="24">
      <c r="A1" s="349" t="s">
        <v>117</v>
      </c>
      <c r="B1" s="350"/>
      <c r="C1" s="350"/>
      <c r="D1" s="350"/>
      <c r="E1" s="350"/>
    </row>
    <row r="2" spans="1:5" s="338" customFormat="1" ht="24">
      <c r="A2" s="338" t="s">
        <v>70</v>
      </c>
      <c r="C2" s="339"/>
      <c r="D2" s="339"/>
      <c r="E2" s="339"/>
    </row>
    <row r="3" spans="2:3" ht="24">
      <c r="B3" s="59" t="s">
        <v>94</v>
      </c>
      <c r="C3" s="143" t="s">
        <v>95</v>
      </c>
    </row>
    <row r="4" spans="1:5" ht="24">
      <c r="A4" s="336">
        <v>100</v>
      </c>
      <c r="B4" s="340" t="s">
        <v>144</v>
      </c>
      <c r="C4" s="341">
        <v>-125.4017369472476</v>
      </c>
      <c r="D4" s="60" t="s">
        <v>96</v>
      </c>
      <c r="E4" s="60" t="s">
        <v>506</v>
      </c>
    </row>
    <row r="5" spans="1:5" ht="24">
      <c r="A5" s="336">
        <v>101</v>
      </c>
      <c r="B5" s="340" t="s">
        <v>151</v>
      </c>
      <c r="C5" s="341">
        <v>-151.81333776778848</v>
      </c>
      <c r="D5" s="60" t="s">
        <v>96</v>
      </c>
      <c r="E5" s="60" t="s">
        <v>323</v>
      </c>
    </row>
    <row r="6" spans="1:5" ht="24">
      <c r="A6" s="336">
        <v>102</v>
      </c>
      <c r="B6" s="340" t="s">
        <v>146</v>
      </c>
      <c r="C6" s="341">
        <v>-37.835450363207656</v>
      </c>
      <c r="D6" s="60" t="s">
        <v>96</v>
      </c>
      <c r="E6" s="60" t="s">
        <v>139</v>
      </c>
    </row>
    <row r="7" spans="1:5" ht="24">
      <c r="A7" s="336">
        <v>103</v>
      </c>
      <c r="B7" s="340" t="s">
        <v>149</v>
      </c>
      <c r="C7" s="341">
        <v>-54.780569992581945</v>
      </c>
      <c r="D7" s="60" t="s">
        <v>96</v>
      </c>
      <c r="E7" s="60" t="s">
        <v>139</v>
      </c>
    </row>
    <row r="8" spans="1:5" ht="24">
      <c r="A8" s="336">
        <v>104</v>
      </c>
      <c r="B8" s="340" t="s">
        <v>508</v>
      </c>
      <c r="C8" s="341">
        <v>99.60696751386554</v>
      </c>
      <c r="D8" s="60" t="s">
        <v>96</v>
      </c>
      <c r="E8" s="60" t="s">
        <v>138</v>
      </c>
    </row>
    <row r="9" spans="1:5" ht="24">
      <c r="A9" s="336">
        <v>105</v>
      </c>
      <c r="B9" s="340" t="s">
        <v>509</v>
      </c>
      <c r="C9" s="341">
        <v>-0.34806351205961594</v>
      </c>
      <c r="D9" s="60" t="s">
        <v>96</v>
      </c>
      <c r="E9" s="60" t="s">
        <v>139</v>
      </c>
    </row>
    <row r="10" spans="1:5" ht="24">
      <c r="A10" s="336">
        <v>106</v>
      </c>
      <c r="B10" s="340" t="s">
        <v>510</v>
      </c>
      <c r="C10" s="341">
        <v>17.944323427700773</v>
      </c>
      <c r="D10" s="60" t="s">
        <v>96</v>
      </c>
      <c r="E10" s="60" t="s">
        <v>329</v>
      </c>
    </row>
    <row r="11" spans="1:5" ht="24">
      <c r="A11" s="336">
        <v>107</v>
      </c>
      <c r="B11" s="340" t="s">
        <v>511</v>
      </c>
      <c r="C11" s="341">
        <v>23.821072557398377</v>
      </c>
      <c r="D11" s="60" t="s">
        <v>96</v>
      </c>
      <c r="E11" s="60" t="s">
        <v>139</v>
      </c>
    </row>
    <row r="12" spans="1:5" ht="24">
      <c r="A12" s="336">
        <v>108</v>
      </c>
      <c r="B12" s="340" t="s">
        <v>512</v>
      </c>
      <c r="C12" s="341">
        <v>55.10174033682416</v>
      </c>
      <c r="D12" s="60" t="s">
        <v>96</v>
      </c>
      <c r="E12" s="60" t="s">
        <v>324</v>
      </c>
    </row>
    <row r="13" spans="1:5" ht="24">
      <c r="A13" s="336">
        <v>109</v>
      </c>
      <c r="B13" s="340" t="s">
        <v>148</v>
      </c>
      <c r="C13" s="341">
        <v>-1348.4779916609798</v>
      </c>
      <c r="D13" s="60" t="s">
        <v>96</v>
      </c>
      <c r="E13" s="60" t="s">
        <v>325</v>
      </c>
    </row>
    <row r="14" spans="1:5" ht="24">
      <c r="A14" s="336">
        <v>110</v>
      </c>
      <c r="B14" s="340" t="s">
        <v>513</v>
      </c>
      <c r="C14" s="341">
        <v>-72.88796427584252</v>
      </c>
      <c r="D14" s="60" t="s">
        <v>96</v>
      </c>
      <c r="E14" s="60" t="s">
        <v>139</v>
      </c>
    </row>
    <row r="15" spans="1:5" ht="24">
      <c r="A15" s="336">
        <v>111</v>
      </c>
      <c r="B15" s="340" t="s">
        <v>514</v>
      </c>
      <c r="C15" s="341">
        <v>37.964132930390356</v>
      </c>
      <c r="D15" s="60" t="s">
        <v>96</v>
      </c>
      <c r="E15" s="60" t="s">
        <v>139</v>
      </c>
    </row>
    <row r="16" spans="1:5" ht="24">
      <c r="A16" s="336">
        <v>112</v>
      </c>
      <c r="B16" s="340" t="s">
        <v>515</v>
      </c>
      <c r="C16" s="341">
        <v>-195.39611663638132</v>
      </c>
      <c r="D16" s="60" t="s">
        <v>96</v>
      </c>
      <c r="E16" s="60" t="s">
        <v>326</v>
      </c>
    </row>
    <row r="17" spans="1:5" ht="24">
      <c r="A17" s="336">
        <v>113</v>
      </c>
      <c r="B17" s="340" t="s">
        <v>516</v>
      </c>
      <c r="C17" s="341">
        <v>95.23495639344672</v>
      </c>
      <c r="D17" s="60" t="s">
        <v>96</v>
      </c>
      <c r="E17" s="60" t="s">
        <v>107</v>
      </c>
    </row>
    <row r="18" spans="1:5" ht="24">
      <c r="A18" s="336">
        <v>114</v>
      </c>
      <c r="B18" s="340" t="s">
        <v>517</v>
      </c>
      <c r="C18" s="341">
        <v>13.261159931685174</v>
      </c>
      <c r="D18" s="60" t="s">
        <v>96</v>
      </c>
      <c r="E18" s="60" t="s">
        <v>139</v>
      </c>
    </row>
    <row r="19" spans="1:5" ht="24">
      <c r="A19" s="336">
        <v>115</v>
      </c>
      <c r="B19" s="340" t="s">
        <v>518</v>
      </c>
      <c r="C19" s="341">
        <v>51.883506128647234</v>
      </c>
      <c r="D19" s="60" t="s">
        <v>96</v>
      </c>
      <c r="E19" s="60" t="s">
        <v>139</v>
      </c>
    </row>
    <row r="20" spans="1:5" ht="24">
      <c r="A20" s="336">
        <v>116</v>
      </c>
      <c r="B20" s="342" t="s">
        <v>519</v>
      </c>
      <c r="C20" s="341">
        <v>20.045535547840515</v>
      </c>
      <c r="D20" s="60" t="s">
        <v>96</v>
      </c>
      <c r="E20" s="60" t="s">
        <v>327</v>
      </c>
    </row>
    <row r="21" spans="1:5" ht="24">
      <c r="A21" s="336">
        <v>117</v>
      </c>
      <c r="B21" s="340" t="s">
        <v>520</v>
      </c>
      <c r="C21" s="341">
        <v>56.17823501355299</v>
      </c>
      <c r="D21" s="60" t="s">
        <v>96</v>
      </c>
      <c r="E21" s="60" t="s">
        <v>328</v>
      </c>
    </row>
    <row r="22" spans="1:5" ht="24">
      <c r="A22" s="336">
        <v>118</v>
      </c>
      <c r="B22" s="340" t="s">
        <v>521</v>
      </c>
      <c r="C22" s="341">
        <v>75.29198764897896</v>
      </c>
      <c r="D22" s="60" t="s">
        <v>96</v>
      </c>
      <c r="E22" s="60" t="s">
        <v>507</v>
      </c>
    </row>
    <row r="23" spans="1:5" ht="24">
      <c r="A23" s="336"/>
      <c r="B23" s="78"/>
      <c r="C23" s="60"/>
      <c r="D23" s="78"/>
      <c r="E23" s="54"/>
    </row>
    <row r="24" ht="24">
      <c r="B24" s="54"/>
    </row>
    <row r="25" spans="1:2" ht="24">
      <c r="A25" s="61" t="s">
        <v>85</v>
      </c>
      <c r="B25" s="55" t="s">
        <v>522</v>
      </c>
    </row>
    <row r="26" spans="1:5" s="63" customFormat="1" ht="24">
      <c r="A26" s="337" t="s">
        <v>523</v>
      </c>
      <c r="B26" s="55"/>
      <c r="C26" s="56"/>
      <c r="E26" s="57"/>
    </row>
  </sheetData>
  <sheetProtection/>
  <mergeCells count="1">
    <mergeCell ref="A1:E1"/>
  </mergeCells>
  <printOptions horizontalCentered="1"/>
  <pageMargins left="0" right="0" top="0.15748031496062992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Comptroller General's Department.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CGD</dc:creator>
  <cp:keywords/>
  <dc:description/>
  <cp:lastModifiedBy>Dell_excise</cp:lastModifiedBy>
  <cp:lastPrinted>2014-04-27T03:54:59Z</cp:lastPrinted>
  <dcterms:created xsi:type="dcterms:W3CDTF">2008-02-18T03:46:55Z</dcterms:created>
  <dcterms:modified xsi:type="dcterms:W3CDTF">2014-04-29T03:45:19Z</dcterms:modified>
  <cp:category/>
  <cp:version/>
  <cp:contentType/>
  <cp:contentStatus/>
</cp:coreProperties>
</file>