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cise\Desktop\"/>
    </mc:Choice>
  </mc:AlternateContent>
  <bookViews>
    <workbookView xWindow="0" yWindow="0" windowWidth="19320" windowHeight="7650" firstSheet="1" activeTab="1"/>
  </bookViews>
  <sheets>
    <sheet name="คำอธิบาย" sheetId="12" r:id="rId1"/>
    <sheet name="บันทึกข้อมูล" sheetId="10" r:id="rId2"/>
    <sheet name="รว.1" sheetId="14" r:id="rId3"/>
    <sheet name="รว.2" sheetId="15" r:id="rId4"/>
    <sheet name="รว.3" sheetId="1" r:id="rId5"/>
    <sheet name="รว.4" sheetId="9" r:id="rId6"/>
    <sheet name="รว.7" sheetId="6" r:id="rId7"/>
    <sheet name="รว.8 มีสินบน" sheetId="3" r:id="rId8"/>
    <sheet name="รว.8 ไม่มีสินบน" sheetId="11" r:id="rId9"/>
    <sheet name="รว.9" sheetId="2" r:id="rId10"/>
    <sheet name="รว.10" sheetId="7" r:id="rId11"/>
    <sheet name="สำเนาบัตร" sheetId="13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10" i="11" l="1"/>
  <c r="BI9" i="11"/>
  <c r="BI8" i="11"/>
  <c r="AR369" i="2"/>
  <c r="Z369" i="2"/>
  <c r="I369" i="2"/>
  <c r="AL368" i="2"/>
  <c r="U368" i="2"/>
  <c r="I368" i="2"/>
  <c r="AS367" i="2"/>
  <c r="AD367" i="2"/>
  <c r="E367" i="2"/>
  <c r="AH366" i="2"/>
  <c r="N366" i="2"/>
  <c r="AR329" i="2"/>
  <c r="Z329" i="2"/>
  <c r="I329" i="2"/>
  <c r="AL328" i="2"/>
  <c r="U328" i="2"/>
  <c r="I328" i="2"/>
  <c r="AS327" i="2"/>
  <c r="AD327" i="2"/>
  <c r="E327" i="2"/>
  <c r="AH326" i="2"/>
  <c r="N326" i="2"/>
  <c r="AR289" i="2"/>
  <c r="Z289" i="2"/>
  <c r="I289" i="2"/>
  <c r="AL288" i="2"/>
  <c r="U288" i="2"/>
  <c r="I288" i="2"/>
  <c r="AS287" i="2"/>
  <c r="AD287" i="2"/>
  <c r="E287" i="2"/>
  <c r="AH286" i="2"/>
  <c r="N286" i="2"/>
  <c r="AR249" i="2"/>
  <c r="Z249" i="2"/>
  <c r="I249" i="2"/>
  <c r="AL248" i="2"/>
  <c r="U248" i="2"/>
  <c r="I248" i="2"/>
  <c r="AS247" i="2"/>
  <c r="AD247" i="2"/>
  <c r="E247" i="2"/>
  <c r="AH246" i="2"/>
  <c r="N246" i="2"/>
  <c r="AR209" i="2"/>
  <c r="Z209" i="2"/>
  <c r="I209" i="2"/>
  <c r="AL208" i="2"/>
  <c r="U208" i="2"/>
  <c r="I208" i="2"/>
  <c r="AS207" i="2"/>
  <c r="AD207" i="2"/>
  <c r="E207" i="2"/>
  <c r="AH206" i="2"/>
  <c r="N206" i="2"/>
  <c r="AR169" i="2"/>
  <c r="Z169" i="2"/>
  <c r="I169" i="2"/>
  <c r="AL168" i="2"/>
  <c r="U168" i="2"/>
  <c r="I168" i="2"/>
  <c r="AS167" i="2"/>
  <c r="AD167" i="2"/>
  <c r="E167" i="2"/>
  <c r="AH166" i="2"/>
  <c r="N166" i="2"/>
  <c r="AR129" i="2"/>
  <c r="Z129" i="2"/>
  <c r="I129" i="2"/>
  <c r="AL128" i="2"/>
  <c r="U128" i="2"/>
  <c r="I128" i="2"/>
  <c r="AS127" i="2"/>
  <c r="AD127" i="2"/>
  <c r="E127" i="2"/>
  <c r="AH126" i="2"/>
  <c r="N126" i="2"/>
  <c r="AR89" i="2"/>
  <c r="Z89" i="2"/>
  <c r="I89" i="2"/>
  <c r="AL88" i="2"/>
  <c r="U88" i="2"/>
  <c r="I88" i="2"/>
  <c r="AS87" i="2"/>
  <c r="AD87" i="2"/>
  <c r="E87" i="2"/>
  <c r="AH86" i="2"/>
  <c r="N86" i="2"/>
  <c r="AR49" i="2"/>
  <c r="Z49" i="2"/>
  <c r="I49" i="2"/>
  <c r="AL48" i="2"/>
  <c r="U48" i="2"/>
  <c r="I48" i="2"/>
  <c r="AS47" i="2"/>
  <c r="AD47" i="2"/>
  <c r="E47" i="2"/>
  <c r="AH46" i="2"/>
  <c r="N46" i="2"/>
  <c r="AR9" i="2"/>
  <c r="Z9" i="2"/>
  <c r="I9" i="2"/>
  <c r="AL8" i="2"/>
  <c r="U8" i="2"/>
  <c r="I8" i="2"/>
  <c r="AS7" i="2"/>
  <c r="AD7" i="2"/>
  <c r="E7" i="2"/>
  <c r="N6" i="2"/>
  <c r="AR373" i="2"/>
  <c r="Z373" i="2"/>
  <c r="I373" i="2"/>
  <c r="AL372" i="2"/>
  <c r="U372" i="2"/>
  <c r="I372" i="2"/>
  <c r="AS371" i="2"/>
  <c r="AD371" i="2"/>
  <c r="E371" i="2"/>
  <c r="AH370" i="2"/>
  <c r="J370" i="2"/>
  <c r="AR333" i="2"/>
  <c r="Z333" i="2"/>
  <c r="I333" i="2"/>
  <c r="AL332" i="2"/>
  <c r="U332" i="2"/>
  <c r="I332" i="2"/>
  <c r="AS331" i="2"/>
  <c r="AD331" i="2"/>
  <c r="E331" i="2"/>
  <c r="AH330" i="2"/>
  <c r="J330" i="2"/>
  <c r="AR293" i="2"/>
  <c r="Z293" i="2"/>
  <c r="I293" i="2"/>
  <c r="AL292" i="2"/>
  <c r="U292" i="2"/>
  <c r="I292" i="2"/>
  <c r="AS291" i="2"/>
  <c r="AD291" i="2"/>
  <c r="E291" i="2"/>
  <c r="AH290" i="2"/>
  <c r="J290" i="2"/>
  <c r="AR253" i="2"/>
  <c r="Z253" i="2"/>
  <c r="I253" i="2"/>
  <c r="AL252" i="2"/>
  <c r="U252" i="2"/>
  <c r="I252" i="2"/>
  <c r="AS251" i="2"/>
  <c r="AD251" i="2"/>
  <c r="E251" i="2"/>
  <c r="AH250" i="2"/>
  <c r="J250" i="2"/>
  <c r="AR213" i="2"/>
  <c r="Z213" i="2"/>
  <c r="I213" i="2"/>
  <c r="AL212" i="2"/>
  <c r="U212" i="2"/>
  <c r="I212" i="2"/>
  <c r="AS211" i="2"/>
  <c r="AD211" i="2"/>
  <c r="E211" i="2"/>
  <c r="AH210" i="2"/>
  <c r="J210" i="2"/>
  <c r="AR173" i="2"/>
  <c r="Z173" i="2"/>
  <c r="I173" i="2"/>
  <c r="AL172" i="2"/>
  <c r="U172" i="2"/>
  <c r="I172" i="2"/>
  <c r="AS171" i="2"/>
  <c r="AD171" i="2"/>
  <c r="E171" i="2"/>
  <c r="AH170" i="2"/>
  <c r="J170" i="2"/>
  <c r="AR133" i="2"/>
  <c r="Z133" i="2"/>
  <c r="I133" i="2"/>
  <c r="AL132" i="2"/>
  <c r="U132" i="2"/>
  <c r="I132" i="2"/>
  <c r="AS131" i="2"/>
  <c r="AD131" i="2"/>
  <c r="E131" i="2"/>
  <c r="AH130" i="2"/>
  <c r="J130" i="2"/>
  <c r="AR93" i="2"/>
  <c r="Z93" i="2"/>
  <c r="I93" i="2"/>
  <c r="AL92" i="2"/>
  <c r="U92" i="2"/>
  <c r="I92" i="2"/>
  <c r="AS91" i="2"/>
  <c r="AD91" i="2"/>
  <c r="E91" i="2"/>
  <c r="AH90" i="2"/>
  <c r="J90" i="2"/>
  <c r="AR53" i="2"/>
  <c r="Z53" i="2"/>
  <c r="I53" i="2"/>
  <c r="AL52" i="2"/>
  <c r="U52" i="2"/>
  <c r="I52" i="2"/>
  <c r="AS51" i="2"/>
  <c r="AD51" i="2"/>
  <c r="E51" i="2"/>
  <c r="AH50" i="2"/>
  <c r="J50" i="2"/>
  <c r="AR13" i="2"/>
  <c r="Z13" i="2"/>
  <c r="I13" i="2"/>
  <c r="AL12" i="2"/>
  <c r="U12" i="2"/>
  <c r="I12" i="2"/>
  <c r="AS11" i="2"/>
  <c r="AD11" i="2"/>
  <c r="E11" i="2"/>
  <c r="AH10" i="2"/>
  <c r="J10" i="2"/>
  <c r="BI11" i="3"/>
  <c r="BI10" i="3"/>
  <c r="AM8" i="14" l="1"/>
  <c r="AL23" i="14" s="1"/>
  <c r="AC8" i="14"/>
  <c r="Y23" i="14" s="1"/>
  <c r="W8" i="14"/>
  <c r="AU23" i="14"/>
  <c r="Q23" i="14"/>
  <c r="BR15" i="3"/>
  <c r="BR14" i="3"/>
  <c r="BR13" i="3"/>
  <c r="BE15" i="3"/>
  <c r="BE14" i="3"/>
  <c r="BE13" i="3"/>
  <c r="BE12" i="3"/>
  <c r="BE11" i="3"/>
  <c r="BE10" i="3"/>
  <c r="BE9" i="3"/>
  <c r="BE8" i="3"/>
  <c r="BE7" i="3"/>
  <c r="BR14" i="11"/>
  <c r="BR13" i="11"/>
  <c r="BR12" i="11"/>
  <c r="BE14" i="11"/>
  <c r="BE13" i="11"/>
  <c r="BE12" i="11"/>
  <c r="BE11" i="11"/>
  <c r="BE10" i="11"/>
  <c r="BE9" i="11"/>
  <c r="BE8" i="11"/>
  <c r="BE7" i="11"/>
  <c r="BE6" i="11"/>
  <c r="BA15" i="3"/>
  <c r="BA14" i="3"/>
  <c r="BA13" i="3"/>
  <c r="BA12" i="3"/>
  <c r="BA11" i="3"/>
  <c r="BA10" i="3"/>
  <c r="BA8" i="3"/>
  <c r="BA7" i="3"/>
  <c r="BA9" i="3"/>
  <c r="BA14" i="11"/>
  <c r="BA13" i="11"/>
  <c r="BA12" i="11"/>
  <c r="BA11" i="11"/>
  <c r="BA10" i="11"/>
  <c r="BA9" i="11"/>
  <c r="BA8" i="11"/>
  <c r="BA6" i="11"/>
  <c r="BA7" i="11"/>
  <c r="BA16" i="11" l="1"/>
  <c r="BA17" i="3"/>
  <c r="AI10" i="9"/>
  <c r="BN23" i="11"/>
  <c r="CD21" i="11"/>
  <c r="BP21" i="11"/>
  <c r="AO21" i="11"/>
  <c r="AM14" i="11"/>
  <c r="AC14" i="11"/>
  <c r="Q14" i="11"/>
  <c r="D14" i="11"/>
  <c r="AM13" i="11"/>
  <c r="AC13" i="11"/>
  <c r="Q13" i="11"/>
  <c r="D13" i="11"/>
  <c r="AM12" i="11"/>
  <c r="AC12" i="11"/>
  <c r="Q12" i="11"/>
  <c r="D12" i="11"/>
  <c r="AM11" i="11"/>
  <c r="AC11" i="11"/>
  <c r="Q11" i="11"/>
  <c r="D11" i="11"/>
  <c r="AM10" i="11"/>
  <c r="AC10" i="11"/>
  <c r="Q10" i="11"/>
  <c r="D10" i="11"/>
  <c r="AM9" i="11"/>
  <c r="AC9" i="11"/>
  <c r="Q9" i="11"/>
  <c r="D9" i="11"/>
  <c r="AM8" i="11"/>
  <c r="AC8" i="11"/>
  <c r="Q8" i="11"/>
  <c r="D8" i="11"/>
  <c r="AM7" i="11"/>
  <c r="AC7" i="11"/>
  <c r="Q7" i="11"/>
  <c r="D7" i="11"/>
  <c r="AM6" i="11"/>
  <c r="AC6" i="11"/>
  <c r="Q6" i="11"/>
  <c r="D6" i="11"/>
  <c r="AE11" i="7"/>
  <c r="F10" i="7"/>
  <c r="AC6" i="7"/>
  <c r="G6" i="7"/>
  <c r="AU4" i="7"/>
  <c r="AJ4" i="7"/>
  <c r="AD4" i="7"/>
  <c r="E365" i="2"/>
  <c r="E325" i="2"/>
  <c r="E285" i="2"/>
  <c r="E245" i="2"/>
  <c r="E205" i="2"/>
  <c r="E165" i="2"/>
  <c r="E125" i="2"/>
  <c r="E85" i="2"/>
  <c r="E45" i="2"/>
  <c r="N377" i="2"/>
  <c r="F376" i="2"/>
  <c r="T376" i="2" s="1"/>
  <c r="N337" i="2"/>
  <c r="F336" i="2"/>
  <c r="N297" i="2"/>
  <c r="F296" i="2"/>
  <c r="N257" i="2"/>
  <c r="F256" i="2"/>
  <c r="T256" i="2" s="1"/>
  <c r="N217" i="2"/>
  <c r="F216" i="2"/>
  <c r="T216" i="2" s="1"/>
  <c r="N177" i="2"/>
  <c r="F176" i="2"/>
  <c r="T176" i="2" s="1"/>
  <c r="N137" i="2"/>
  <c r="F136" i="2"/>
  <c r="T136" i="2" s="1"/>
  <c r="N97" i="2"/>
  <c r="F96" i="2"/>
  <c r="T96" i="2" s="1"/>
  <c r="N57" i="2"/>
  <c r="F56" i="2"/>
  <c r="T56" i="2" s="1"/>
  <c r="K375" i="2"/>
  <c r="K335" i="2"/>
  <c r="K295" i="2"/>
  <c r="K255" i="2"/>
  <c r="K215" i="2"/>
  <c r="K175" i="2"/>
  <c r="K135" i="2"/>
  <c r="K95" i="2"/>
  <c r="K55" i="2"/>
  <c r="K15" i="2"/>
  <c r="AD347" i="2"/>
  <c r="AD307" i="2"/>
  <c r="AD267" i="2"/>
  <c r="AD227" i="2"/>
  <c r="AD187" i="2"/>
  <c r="AD147" i="2"/>
  <c r="AD107" i="2"/>
  <c r="AD67" i="2"/>
  <c r="AD387" i="2"/>
  <c r="AD385" i="2"/>
  <c r="T336" i="2"/>
  <c r="AD345" i="2"/>
  <c r="T296" i="2"/>
  <c r="AD305" i="2"/>
  <c r="AD265" i="2"/>
  <c r="AD225" i="2"/>
  <c r="AD185" i="2"/>
  <c r="AD145" i="2"/>
  <c r="AD105" i="2"/>
  <c r="AD65" i="2"/>
  <c r="N17" i="2"/>
  <c r="F16" i="2"/>
  <c r="AD27" i="2"/>
  <c r="AD25" i="2"/>
  <c r="AQ4" i="2"/>
  <c r="AG4" i="2"/>
  <c r="AA4" i="2"/>
  <c r="BN24" i="3"/>
  <c r="CD22" i="3"/>
  <c r="BP22" i="3"/>
  <c r="AO22" i="3"/>
  <c r="AM15" i="3"/>
  <c r="AM14" i="3"/>
  <c r="AM13" i="3"/>
  <c r="AM12" i="3"/>
  <c r="AM11" i="3"/>
  <c r="AM10" i="3"/>
  <c r="AM9" i="3"/>
  <c r="AM8" i="3"/>
  <c r="AM7" i="3"/>
  <c r="AC15" i="3"/>
  <c r="AC14" i="3"/>
  <c r="AC13" i="3"/>
  <c r="AC12" i="3"/>
  <c r="AC11" i="3"/>
  <c r="AC10" i="3"/>
  <c r="AC9" i="3"/>
  <c r="AC8" i="3"/>
  <c r="AC7" i="3"/>
  <c r="Q15" i="3"/>
  <c r="Q14" i="3"/>
  <c r="Q13" i="3"/>
  <c r="Q12" i="3"/>
  <c r="Q11" i="3"/>
  <c r="Q10" i="3"/>
  <c r="Q9" i="3"/>
  <c r="Q8" i="3"/>
  <c r="Q7" i="3"/>
  <c r="D15" i="3"/>
  <c r="D14" i="3"/>
  <c r="D13" i="3"/>
  <c r="D12" i="3"/>
  <c r="D11" i="3"/>
  <c r="D10" i="3"/>
  <c r="D9" i="3"/>
  <c r="D8" i="3"/>
  <c r="D7" i="3"/>
  <c r="J12" i="6"/>
  <c r="AQ6" i="6"/>
  <c r="F20" i="9"/>
  <c r="AQ19" i="9"/>
  <c r="AE19" i="9"/>
  <c r="AU17" i="9"/>
  <c r="AM17" i="9"/>
  <c r="AB17" i="9"/>
  <c r="V17" i="9"/>
  <c r="F17" i="9"/>
  <c r="AI16" i="9"/>
  <c r="I16" i="9"/>
  <c r="AL15" i="9"/>
  <c r="R15" i="9"/>
  <c r="AU7" i="9"/>
  <c r="AI7" i="9"/>
  <c r="AB7" i="9"/>
  <c r="R15" i="1"/>
  <c r="F13" i="1"/>
  <c r="AP8" i="1"/>
  <c r="AE8" i="1"/>
  <c r="X8" i="1"/>
  <c r="DA41" i="10"/>
  <c r="AQ22" i="9" s="1"/>
  <c r="CL41" i="10"/>
  <c r="U21" i="1" s="1"/>
  <c r="N41" i="10"/>
  <c r="DH37" i="10"/>
  <c r="AM14" i="9" s="1"/>
  <c r="CO37" i="10"/>
  <c r="U14" i="9" s="1"/>
  <c r="AR37" i="10"/>
  <c r="J13" i="9" s="1"/>
  <c r="CU52" i="10"/>
  <c r="AD31" i="7" s="1"/>
  <c r="BZ52" i="10"/>
  <c r="AD29" i="7" s="1"/>
  <c r="BG63" i="10"/>
  <c r="AD391" i="2" s="1"/>
  <c r="BG62" i="10"/>
  <c r="AD351" i="2" s="1"/>
  <c r="BG61" i="10"/>
  <c r="AD311" i="2" s="1"/>
  <c r="BG60" i="10"/>
  <c r="AD271" i="2" s="1"/>
  <c r="BG59" i="10"/>
  <c r="AD231" i="2" s="1"/>
  <c r="BG58" i="10"/>
  <c r="AD191" i="2" s="1"/>
  <c r="BG57" i="10"/>
  <c r="AD151" i="2" s="1"/>
  <c r="BG56" i="10"/>
  <c r="AD111" i="2" s="1"/>
  <c r="BG55" i="10"/>
  <c r="AD71" i="2" s="1"/>
  <c r="BG54" i="10"/>
  <c r="AD31" i="2" s="1"/>
  <c r="AP63" i="10"/>
  <c r="AD389" i="2" s="1"/>
  <c r="AP62" i="10"/>
  <c r="AD349" i="2" s="1"/>
  <c r="AP61" i="10"/>
  <c r="AD309" i="2" s="1"/>
  <c r="AP60" i="10"/>
  <c r="AD269" i="2" s="1"/>
  <c r="AP59" i="10"/>
  <c r="AD229" i="2" s="1"/>
  <c r="AP58" i="10"/>
  <c r="AD189" i="2" s="1"/>
  <c r="AP57" i="10"/>
  <c r="AD149" i="2" s="1"/>
  <c r="AP56" i="10"/>
  <c r="AD109" i="2" s="1"/>
  <c r="AP55" i="10"/>
  <c r="AD69" i="2" s="1"/>
  <c r="AP54" i="10"/>
  <c r="AD29" i="2" s="1"/>
  <c r="P63" i="10"/>
  <c r="P62" i="10"/>
  <c r="P61" i="10"/>
  <c r="P60" i="10"/>
  <c r="P59" i="10"/>
  <c r="P58" i="10"/>
  <c r="P57" i="10"/>
  <c r="P56" i="10"/>
  <c r="P55" i="10"/>
  <c r="P54" i="10"/>
  <c r="AX51" i="10"/>
  <c r="E13" i="7" s="1"/>
  <c r="P52" i="10"/>
  <c r="P51" i="10"/>
  <c r="AD23" i="7" s="1"/>
  <c r="BX48" i="10"/>
  <c r="BX47" i="10"/>
  <c r="BX46" i="10"/>
  <c r="BX45" i="10"/>
  <c r="BX44" i="10"/>
  <c r="P48" i="10"/>
  <c r="P47" i="10"/>
  <c r="P46" i="10"/>
  <c r="P45" i="10"/>
  <c r="P44" i="10"/>
  <c r="BJ38" i="10"/>
  <c r="E10" i="9" s="1"/>
  <c r="S17" i="10"/>
  <c r="S16" i="10"/>
  <c r="S15" i="10"/>
  <c r="S14" i="10"/>
  <c r="S13" i="10"/>
  <c r="S12" i="10"/>
  <c r="S11" i="10"/>
  <c r="S10" i="10"/>
  <c r="S9" i="10"/>
  <c r="AH6" i="2" s="1"/>
  <c r="S8" i="10"/>
  <c r="S7" i="10"/>
  <c r="AJ48" i="10" s="1"/>
  <c r="S6" i="10"/>
  <c r="CS47" i="10" s="1"/>
  <c r="S5" i="10"/>
  <c r="CS46" i="10" s="1"/>
  <c r="S4" i="10"/>
  <c r="AJ45" i="10" s="1"/>
  <c r="S3" i="10"/>
  <c r="AD51" i="10" s="1"/>
  <c r="AD12" i="7" s="1"/>
  <c r="AL39" i="10"/>
  <c r="P39" i="10"/>
  <c r="K40" i="10"/>
  <c r="O38" i="10"/>
  <c r="O9" i="9" s="1"/>
  <c r="D25" i="6" l="1"/>
  <c r="D24" i="6"/>
  <c r="R12" i="1"/>
  <c r="K11" i="14"/>
  <c r="N21" i="14" s="1"/>
  <c r="Y27" i="14" s="1"/>
  <c r="AK12" i="1"/>
  <c r="AF11" i="15"/>
  <c r="AF11" i="14"/>
  <c r="AF21" i="14" s="1"/>
  <c r="X28" i="14" s="1"/>
  <c r="I7" i="6"/>
  <c r="D12" i="7"/>
  <c r="E7" i="7"/>
  <c r="BN22" i="11"/>
  <c r="BN23" i="3"/>
  <c r="BE16" i="11"/>
  <c r="AO23" i="11"/>
  <c r="AO25" i="11" s="1"/>
  <c r="D18" i="6"/>
  <c r="AD27" i="9"/>
  <c r="AL41" i="10"/>
  <c r="AL38" i="10"/>
  <c r="AJ46" i="10"/>
  <c r="D19" i="6" s="1"/>
  <c r="CS44" i="10"/>
  <c r="D22" i="6" s="1"/>
  <c r="CS48" i="10"/>
  <c r="AJ47" i="10"/>
  <c r="D20" i="6" s="1"/>
  <c r="CS45" i="10"/>
  <c r="D23" i="6" s="1"/>
  <c r="AL40" i="10"/>
  <c r="O15" i="6" s="1"/>
  <c r="AJ44" i="10"/>
  <c r="D17" i="6" s="1"/>
  <c r="S20" i="9"/>
  <c r="AD15" i="1"/>
  <c r="T10" i="7"/>
  <c r="AQ364" i="2"/>
  <c r="AQ324" i="2"/>
  <c r="AQ284" i="2"/>
  <c r="AQ244" i="2"/>
  <c r="AQ204" i="2"/>
  <c r="AQ164" i="2"/>
  <c r="AQ124" i="2"/>
  <c r="AQ84" i="2"/>
  <c r="AG364" i="2"/>
  <c r="AG324" i="2"/>
  <c r="AG284" i="2"/>
  <c r="AG244" i="2"/>
  <c r="AG204" i="2"/>
  <c r="AG164" i="2"/>
  <c r="AG124" i="2"/>
  <c r="AG84" i="2"/>
  <c r="AA364" i="2"/>
  <c r="AA324" i="2"/>
  <c r="AA284" i="2"/>
  <c r="AA244" i="2"/>
  <c r="AA204" i="2"/>
  <c r="AA164" i="2"/>
  <c r="AA124" i="2"/>
  <c r="AA84" i="2"/>
  <c r="AQ44" i="2"/>
  <c r="AG44" i="2"/>
  <c r="AA44" i="2"/>
  <c r="CG22" i="11" l="1"/>
  <c r="CG23" i="3"/>
  <c r="AO26" i="11"/>
  <c r="BI26" i="11" s="1"/>
  <c r="BR11" i="11" s="1"/>
  <c r="BI25" i="11"/>
  <c r="AO24" i="11"/>
  <c r="AC28" i="9"/>
  <c r="AI9" i="9"/>
  <c r="V16" i="6"/>
  <c r="AO24" i="3"/>
  <c r="AO23" i="3"/>
  <c r="BZ6" i="3" s="1"/>
  <c r="BR9" i="11" l="1"/>
  <c r="BZ9" i="11" s="1"/>
  <c r="BR10" i="11"/>
  <c r="BZ10" i="11" s="1"/>
  <c r="BR8" i="11"/>
  <c r="BZ8" i="11" s="1"/>
  <c r="BR7" i="11"/>
  <c r="BI7" i="11"/>
  <c r="BX25" i="11"/>
  <c r="BI6" i="11" s="1"/>
  <c r="BZ12" i="11"/>
  <c r="BZ13" i="11"/>
  <c r="BZ14" i="11"/>
  <c r="BZ11" i="11"/>
  <c r="BX26" i="11"/>
  <c r="BR6" i="11" s="1"/>
  <c r="BE17" i="3"/>
  <c r="AO25" i="3"/>
  <c r="AO26" i="3"/>
  <c r="AO27" i="3" s="1"/>
  <c r="BI16" i="11" l="1"/>
  <c r="BZ7" i="11"/>
  <c r="BR16" i="11"/>
  <c r="BZ6" i="11"/>
  <c r="BI27" i="3"/>
  <c r="BR12" i="3" s="1"/>
  <c r="BI26" i="3"/>
  <c r="T16" i="2"/>
  <c r="BR10" i="3" l="1"/>
  <c r="BR11" i="3"/>
  <c r="BR8" i="3"/>
  <c r="BR9" i="3"/>
  <c r="BZ16" i="11"/>
  <c r="AC18" i="11" s="1"/>
  <c r="BI8" i="3"/>
  <c r="BI9" i="3"/>
  <c r="BX26" i="3"/>
  <c r="BI7" i="3" s="1"/>
  <c r="BX27" i="3"/>
  <c r="BR7" i="3" s="1"/>
  <c r="AH21" i="1"/>
  <c r="BZ9" i="3" l="1"/>
  <c r="BZ15" i="3"/>
  <c r="BZ10" i="3"/>
  <c r="BZ11" i="3"/>
  <c r="BZ14" i="3"/>
  <c r="BZ12" i="3"/>
  <c r="BZ13" i="3"/>
  <c r="BI17" i="3"/>
  <c r="BZ7" i="3"/>
  <c r="BZ8" i="3"/>
  <c r="BR17" i="3"/>
  <c r="BZ17" i="3" l="1"/>
  <c r="AC19" i="3" s="1"/>
</calcChain>
</file>

<file path=xl/sharedStrings.xml><?xml version="1.0" encoding="utf-8"?>
<sst xmlns="http://schemas.openxmlformats.org/spreadsheetml/2006/main" count="1370" uniqueCount="348">
  <si>
    <t>คำขอรับเงินสินบน</t>
  </si>
  <si>
    <t>เรียน  อธิบดีกรมสรรพสามิต</t>
  </si>
  <si>
    <t>ข้าพเจ้า</t>
  </si>
  <si>
    <t>ภาษีสรรพสามิต พ.ศ. 2560 ไว้ต่อ</t>
  </si>
  <si>
    <t>ข้าพเจ้ามีความประสงค์ขอรับเงินสินบนตามระเบียบกรมสรรพสามิตว่าด้วยการจ่ายเงินสินบนและเงิน</t>
  </si>
  <si>
    <t>รางวัล ในคดีจับกุมผู้กระทำความผิดตามพระราชบัญญัติภาษีสรรพสามิต พ.ศ. 2560 พ.ศ. 2560 ในอัตราร้อยละ 20</t>
  </si>
  <si>
    <t>ของค่าปรับหรือค่าขายของกลาง เป็นเงิน</t>
  </si>
  <si>
    <t>บาท</t>
  </si>
  <si>
    <t>จึงเรียนมาเพื่อโปรดพิจาณาอนุมัติและเบิกจ่ายเงินสินบนให้ด้วย พร้อมได้แนบหลักฐานประกอบคำขอ</t>
  </si>
  <si>
    <t>รับเงินสินบนมาด้วยแล้ว</t>
  </si>
  <si>
    <t>ลงชื่อ</t>
  </si>
  <si>
    <t>(</t>
  </si>
  <si>
    <t>ผู้ขอปิดนาม</t>
  </si>
  <si>
    <t>)</t>
  </si>
  <si>
    <t>ผู้มีอำนาจอนุมัติ</t>
  </si>
  <si>
    <t>ตำแหน่ง</t>
  </si>
  <si>
    <t>ความเห็นของผู้มีอำนาจอนุมัติ</t>
  </si>
  <si>
    <t>เมื่อวันที่</t>
  </si>
  <si>
    <t>ซึ่งข้าฯ ได้ทราบว่า</t>
  </si>
  <si>
    <t>ผู้แจ้งความนำจับการกระทำความผิดตามพระราชบัญญัติ</t>
  </si>
  <si>
    <t>เขียนที่</t>
  </si>
  <si>
    <t>วันที่</t>
  </si>
  <si>
    <t>เดือน</t>
  </si>
  <si>
    <t>พ.ศ.</t>
  </si>
  <si>
    <t>ใบมอบฉันทะ</t>
  </si>
  <si>
    <t>เรียน</t>
  </si>
  <si>
    <t>กอง</t>
  </si>
  <si>
    <t>กรม</t>
  </si>
  <si>
    <t>จังหวัด</t>
  </si>
  <si>
    <t>อยู่บ้านเลขที่</t>
  </si>
  <si>
    <t>ตรอก/ซอย</t>
  </si>
  <si>
    <t>ถนน</t>
  </si>
  <si>
    <t>ตำบล/แขวง</t>
  </si>
  <si>
    <t>อำเภอ/เขต</t>
  </si>
  <si>
    <t>ขอมอบฉันทะให้</t>
  </si>
  <si>
    <t>เป็นผู้รับเงินดังต่อไปนี้</t>
  </si>
  <si>
    <t>1. เงิน</t>
  </si>
  <si>
    <t>จำนวน</t>
  </si>
  <si>
    <t>ทั้งนี้  เนื่องจากข้าพเจ้า</t>
  </si>
  <si>
    <t>2. เงิน</t>
  </si>
  <si>
    <t>ในการจ่ายเงินตามใบมอบฉันทะนี้ โปรดจ่าย</t>
  </si>
  <si>
    <t>จึงลงลายมือชื่อไว้เป็นหลักฐาน</t>
  </si>
  <si>
    <t>ผู้มอบฉันทะ</t>
  </si>
  <si>
    <t>ผู้รับมอบฉันทะ</t>
  </si>
  <si>
    <t>พยาน</t>
  </si>
  <si>
    <t>ใบมอบฉันทะเลขที่</t>
  </si>
  <si>
    <t>รว.9</t>
  </si>
  <si>
    <t>ที่</t>
  </si>
  <si>
    <t>ชื่อ - สกุล</t>
  </si>
  <si>
    <t>นายประเทือง  เบ็ญพาด</t>
  </si>
  <si>
    <t>ระด้บ</t>
  </si>
  <si>
    <t>ได้ในฐานะ</t>
  </si>
  <si>
    <t>ส่วนแรก</t>
  </si>
  <si>
    <t>ส่วนหลัง</t>
  </si>
  <si>
    <t>รวมเงินทั้งสิ้น</t>
  </si>
  <si>
    <t>ลายมือชื่อ</t>
  </si>
  <si>
    <t>วันที่รับเงิน</t>
  </si>
  <si>
    <t>จำนวนส่วน</t>
  </si>
  <si>
    <t>จำนวนเงิน</t>
  </si>
  <si>
    <t>รวมทั้งสิ้น</t>
  </si>
  <si>
    <t>ผู้จ่ายเงิน</t>
  </si>
  <si>
    <t>รวมเงินทั้งสิ้น (ตัวอักษร)</t>
  </si>
  <si>
    <t>หมายเหตุ</t>
  </si>
  <si>
    <t>เงินสินบน (20 %)</t>
  </si>
  <si>
    <t>เงินรางวัล (20 %)</t>
  </si>
  <si>
    <t>รวมเงินสินบนและเงินรางวัล</t>
  </si>
  <si>
    <t>1 ใน 3 ส่วนแรก เป็นเงินรวม</t>
  </si>
  <si>
    <t>บาท แบ่งเป็นส่วน ๆ ละ</t>
  </si>
  <si>
    <t>บาท เหลือเศษ</t>
  </si>
  <si>
    <t>2 ใน 3 ส่วนแรก เป็นเงินรวม</t>
  </si>
  <si>
    <t>ผู้กล่าวโทษ</t>
  </si>
  <si>
    <t>ตารางการแบ่งจ่ายเงินสินบนรางวัล</t>
  </si>
  <si>
    <t>รหัส</t>
  </si>
  <si>
    <t>บ้านเลขที่</t>
  </si>
  <si>
    <t>สรรพสามิต</t>
  </si>
  <si>
    <t>พิษณุโลก</t>
  </si>
  <si>
    <t>ประชาอุทิศ</t>
  </si>
  <si>
    <t>ในเมือง</t>
  </si>
  <si>
    <t>เมืองพิษณุโลก</t>
  </si>
  <si>
    <t>บาท แบ่งให้ผู้จับทั้งหมด</t>
  </si>
  <si>
    <t>รายงานการจับกุมดำเนินคดีของเจ้าพนักงาน</t>
  </si>
  <si>
    <t>เรื่อง การจับกุมความผิดตามพระราชบัญญัติภาษีสรรพสามิต พ.ศ. 2560 เมื่อวันที่</t>
  </si>
  <si>
    <t>ฐานความผิด</t>
  </si>
  <si>
    <t>ชนิดและปริมาณของที่จับได้</t>
  </si>
  <si>
    <t>ลักษณะที่ตรวจพบ</t>
  </si>
  <si>
    <t>ชื่อผู้ถูกจับกุม</t>
  </si>
  <si>
    <t>มีการแจ้งความนำจับหรือไม่</t>
  </si>
  <si>
    <t>ตรวจจับได้ตรงกับที่แจ้งหรือไม่</t>
  </si>
  <si>
    <t>ชื่อและตำแหน่งผู้สั่งการ</t>
  </si>
  <si>
    <t>ชื่อและตำแหน่งผู้จับกุมและร่วมจับกุม</t>
  </si>
  <si>
    <t>ผู้ช่วยเหลือในการจับกุม</t>
  </si>
  <si>
    <t>รายละเอียดการจับกุม</t>
  </si>
  <si>
    <t>มีราษฎร (ขอปิดนาม) เป็นผู้แจ้งความนำจับ</t>
  </si>
  <si>
    <t>ตรวจจับได้ตามที่ได้รับแจ้ง</t>
  </si>
  <si>
    <t>ความเห็นและคำสั่งของผู้บังคับบัญชา</t>
  </si>
  <si>
    <t>ผู้จับกุม</t>
  </si>
  <si>
    <t>อนุญาตให้จ่ายเงินตามใบมอบฉันทะได้</t>
  </si>
  <si>
    <t>ผู้เบิก</t>
  </si>
  <si>
    <t>1.</t>
  </si>
  <si>
    <t>2.</t>
  </si>
  <si>
    <t>3.</t>
  </si>
  <si>
    <t>4.</t>
  </si>
  <si>
    <t>ชื่อ</t>
  </si>
  <si>
    <t>ฐานะ</t>
  </si>
  <si>
    <t>ระดับ</t>
  </si>
  <si>
    <t>ชำนาญการพิเศษ</t>
  </si>
  <si>
    <t>นักวิชาการสรรพสามิต</t>
  </si>
  <si>
    <t>เจ้าหน้าที่ดำเนินคดี</t>
  </si>
  <si>
    <t>ผู้เปรียบเทียบคดี</t>
  </si>
  <si>
    <t>ผู้พิสูจน์ของกลาง</t>
  </si>
  <si>
    <t>ผู้ตรวจสอบเอกสาร</t>
  </si>
  <si>
    <t xml:space="preserve">  -</t>
  </si>
  <si>
    <t>ผู้แจ้งความนำจับ</t>
  </si>
  <si>
    <t>หน่วยงาน สำนักงานสรรพสามิตภาคที่ 6</t>
  </si>
  <si>
    <t>ราษฎร (ขอปิดนาม)</t>
  </si>
  <si>
    <t>ผู้รับมอบอำนาจ</t>
  </si>
  <si>
    <t>คดีเปรียบเทียบที่</t>
  </si>
  <si>
    <t>ซอย/ถนน</t>
  </si>
  <si>
    <t>เวลา</t>
  </si>
  <si>
    <t>ค่าปรับเปรียบเทียบคดี</t>
  </si>
  <si>
    <t>เงินรางวัล</t>
  </si>
  <si>
    <t>ข้อกล่าวหา</t>
  </si>
  <si>
    <t>เหตุผลการมอบฉันทะเนื่องจาก</t>
  </si>
  <si>
    <t>สินบนและเงินรางวัลในคดีจับกุมผู้กระทำผิดตามพระราชบัญญัติภาษีสรรพสามิต พ.ศ. 2560 พ.ศ. 2560 ในส่วนที่ข้าพเจ้า</t>
  </si>
  <si>
    <t>มีสิทธิจะได้รับทั้งหมด แทนข้าพเจ้า</t>
  </si>
  <si>
    <t>สำคัญต่อพยาน</t>
  </si>
  <si>
    <t>สังกัด</t>
  </si>
  <si>
    <t>เป็นผู้รับเงินสินบนตาม ระเบียบกรมสรรพสามิต ว่าด้วยการจ่ายเงิน</t>
  </si>
  <si>
    <t>การใด ๆ ที่ผู้รับมอบอำนาจได้กระทำไปภายในขอบอำนาจที่ได้รับมอบอำนาจ ตามหนังสือฉบับนี้ ข้าพเจ้า</t>
  </si>
  <si>
    <t>ขอรับผิดชอบทั้งสิ้น  เสมือนหนึ่งเป็นการกระทำของข้าพเจ้าทุกประการ  เพื่อเป็นหลักฐาน ข้าพเจ้าได้พิมพ์ลายนิ้วมือไว้เป็น</t>
  </si>
  <si>
    <t>ให้</t>
  </si>
  <si>
    <t xml:space="preserve">และผู้กระทำความผิดได้ชำระเงินค่าปรับเสร็จสิ้นแล้ว เมื่อวันที่ </t>
  </si>
  <si>
    <t>เป็นเงิน</t>
  </si>
  <si>
    <t>ซึ่งคดีถึงที่สุดแล้วโดย</t>
  </si>
  <si>
    <t>ฐาน</t>
  </si>
  <si>
    <t>โดยมี</t>
  </si>
  <si>
    <t>หนังสือมอบอำนาจ</t>
  </si>
  <si>
    <t>รว.10</t>
  </si>
  <si>
    <t>ผู้รับมอบอำนาจ โดยผู้มอบอำนาจได้พิมพ์ลายนิ้วมือ และผู้รับมอบอำนาจได้ลงลายมือชื่อ ต่อหน้าข้าพเจ้า</t>
  </si>
  <si>
    <t>ข้าพเจ้า  ขอรับรองว่าเป็นลายพิมพ์นิ้วมืออันแท้จริงของผู้มอบอำนาจ และเป็นลายมือชื่ออันแท้จริงของ</t>
  </si>
  <si>
    <t>ข้าพเจ้า  ขอมอบอำนาจ</t>
  </si>
  <si>
    <t>เป็นผู้แจ้งความเพื่อประสงค์ต่อเงินสินบน</t>
  </si>
  <si>
    <t>ผู้มอบอำนาจ</t>
  </si>
  <si>
    <t>(ผู้ขอปิดนาม)</t>
  </si>
  <si>
    <t>ผู้มีอำนาจเปรียบเทียบปรับ ได้ดำเนินการเปรียบเทียบปรับ ตามฐานความผิดที่ได้แจ้งความไว้</t>
  </si>
  <si>
    <t>รับแจ้งความเมื่อวันที่</t>
  </si>
  <si>
    <t>เปรียบเทียบปรับเมื่อวันที่</t>
  </si>
  <si>
    <t xml:space="preserve">  มีการจับกุมผู้กระทำความผิดได้ ตามที่ข้าพเจ้าได้แจ้งความไว้ และผู้มีอำนาจเปรียบเทียบปรับ ได้ดำเนินการ</t>
  </si>
  <si>
    <t>เปรียบปรับเรียบร้อยแล้ว เป็นเงิน</t>
  </si>
  <si>
    <t>รว.3</t>
  </si>
  <si>
    <t>ผู้ร่วมจับกุมคนที่ 1</t>
  </si>
  <si>
    <t>ผู้ร่วมจับกุมคนที่ 2</t>
  </si>
  <si>
    <t>ผู้ร่วมจับกุมคนที่ 3</t>
  </si>
  <si>
    <t>ผู้ร่วมจับกุมคนที่ 4</t>
  </si>
  <si>
    <t>ผู้ร่วมจับกุมคนที่ 5</t>
  </si>
  <si>
    <t>ผู้ช่วยเหลือคนที่ 1</t>
  </si>
  <si>
    <t>ผู้ช่วยเหลือคนที่ 2</t>
  </si>
  <si>
    <t>ผู้ช่วยเหลือคนที่ 3</t>
  </si>
  <si>
    <t>ผู้ช่วยเหลือคนที่ 4</t>
  </si>
  <si>
    <t>ผู้ช่วยเหลือคนที่ 5</t>
  </si>
  <si>
    <t>ผู้สั่งการ</t>
  </si>
  <si>
    <t>-2-</t>
  </si>
  <si>
    <t>รว.7</t>
  </si>
  <si>
    <t>จึงเรียนมาเพื่อโปรดพิจารณาอนุมัติและเบิกจ่ายเงินรางวัลให้ด้วย พร้อมได้แนบหลักฐานประกอบ</t>
  </si>
  <si>
    <t>คำขอรับเงินรางวัลมาด้วยแล้ว</t>
  </si>
  <si>
    <t>ข้าพเจ้า มีความประสงค์ขอรับ</t>
  </si>
  <si>
    <t>พระราชบัญญัติภาษีสรรพสามิต พ.ศ. 2560 คดีเปรียบเทียบ ที่</t>
  </si>
  <si>
    <t>บัดนี้ คดีได้ถึงที่สุดแล้ว โดยการเปรียบเทียบของผู้มีอำนาจเปรียบเทียบคดี ตามมาตรา 137 แห่ง</t>
  </si>
  <si>
    <t>น.</t>
  </si>
  <si>
    <t>บทกำหนดโทษตามมาตรา</t>
  </si>
  <si>
    <t>สรรพสามิต พ.ศ. 2560 เหตุเกิด</t>
  </si>
  <si>
    <t>แห่งพระราชบัญญัติภาษี</t>
  </si>
  <si>
    <t xml:space="preserve">อันเป็นการกระทำความผิด ตามมาตรา </t>
  </si>
  <si>
    <t>โดยกล่าวหาว่า</t>
  </si>
  <si>
    <t>ผู้ต้องหา พร้อมของกลาง คือ</t>
  </si>
  <si>
    <t>ได้ทำการจับกุม</t>
  </si>
  <si>
    <t xml:space="preserve">ข้าพเจ้า </t>
  </si>
  <si>
    <t>เรียน อธิบดีกรมสรรพสามิต</t>
  </si>
  <si>
    <t>คำขอรับเงินรางวัล กรณีคดีถึงที่สุดโดยการเปรียบเทียบคดี</t>
  </si>
  <si>
    <t>เงินรางวัล ตามระเบียบกรมสรรพสามิต ว่าด้วยการจ่ายเงินสินบนและเงินรางวัล ในคดีจับกุมผู้กระทำความผิดตามพระราช</t>
  </si>
  <si>
    <t>บัญญัติภาษีสรรพสามิต พ.ศ. 2560 พ.ศ. 2560 ในอัตราร้อยละ 20 ของค่าปรับ เป็นเงิน</t>
  </si>
  <si>
    <t>ความผิดตามมาตรา</t>
  </si>
  <si>
    <t>รว.4</t>
  </si>
  <si>
    <t>เจ้าพนักงานผู้จับ</t>
  </si>
  <si>
    <t>หรือผู้มอบฉันทะ</t>
  </si>
  <si>
    <t>ผู้อนุมัติ</t>
  </si>
  <si>
    <t>ชื่อ - ชื่อสกุล</t>
  </si>
  <si>
    <t>มาตรา</t>
  </si>
  <si>
    <t>ขอรับเงินสินบนและเงินรางวัลในฐานะ</t>
  </si>
  <si>
    <t>บทโทษ</t>
  </si>
  <si>
    <t>ผู้รับแจ้งความนำจับ</t>
  </si>
  <si>
    <t>เหตุเกิดที่</t>
  </si>
  <si>
    <t>ผู้ต้องหา</t>
  </si>
  <si>
    <t>ผู้กล่าวหา/จับกุม</t>
  </si>
  <si>
    <t>สินบน</t>
  </si>
  <si>
    <t>รางวัล</t>
  </si>
  <si>
    <t>456 ม.1</t>
  </si>
  <si>
    <t>ธันวาคม</t>
  </si>
  <si>
    <t>เจ้าหน้าที่ผู้ร่วมทำการจับกุม</t>
  </si>
  <si>
    <t>ผู้ร่วมวางแผน</t>
  </si>
  <si>
    <t>ผู้มอบฉันทะคนที่ 1</t>
  </si>
  <si>
    <t>ผู้มอบฉันทะคนที่ 2</t>
  </si>
  <si>
    <t>ผู้มอบฉันทะคนที่ 3</t>
  </si>
  <si>
    <t>ผู้มอบฉันทะคนที่ 4</t>
  </si>
  <si>
    <t>ผู้มอบฉันทะคนที่ 5</t>
  </si>
  <si>
    <t>ผู้มอบฉันทะคนที่ 6</t>
  </si>
  <si>
    <t>ผู้มอบฉันทะคนที่ 7</t>
  </si>
  <si>
    <t>ผู้มอบฉันทะคนที่ 8</t>
  </si>
  <si>
    <t>ผู้มอบฉันทะคนที่ 9</t>
  </si>
  <si>
    <t>ผู้มอบฉันทะคนที่ 10</t>
  </si>
  <si>
    <t>ฐานข้อมูลบุคคลที่ปฏิบัติการในการจับกุมและช่วยเหลือการจับกุม (รวมผู้สั่งการและผู้วางแผนด้วย)</t>
  </si>
  <si>
    <t>บันทึกเพื่อทำรายการในใบ รว. ต่าง ๆ</t>
  </si>
  <si>
    <t>พยานผู้รับมอบอำนาจ</t>
  </si>
  <si>
    <t>คนที่1</t>
  </si>
  <si>
    <t>คนที่2</t>
  </si>
  <si>
    <t xml:space="preserve">       พยานผู้มอบฉันทะคนที่ 1</t>
  </si>
  <si>
    <t xml:space="preserve">       พยานผู้มอบฉันทะคนที่ 2</t>
  </si>
  <si>
    <t>สำนักงานสรรพสามิตภาคที่ 6</t>
  </si>
  <si>
    <t>อำเภอเมือง จังหวัดพิษณุโลก</t>
  </si>
  <si>
    <t>ลงวันที่</t>
  </si>
  <si>
    <t>อธิบดีกรมสรรพสามิต</t>
  </si>
  <si>
    <t xml:space="preserve">     แถวนี้ต้องเป็นผู้จับกุมเสมอเพราะต้องปัดเศษสตางค์ให้กับผู้จับ สูตรจะบวกให้เอง</t>
  </si>
  <si>
    <t xml:space="preserve">การบันทึกรหัส "ชื่อ" ให้ดูเลขรหัสจาก Sheet บันทึกข้อมูล จะอยู่แถวที่ 3 ถึงแถวที่ 17 </t>
  </si>
  <si>
    <t>การบันทึกรหัส "ฐานะ" ให้ดูเลขรหัสจาก Sheet บันทึกข้อมูล จะอยู่แถวที่ 29 ถึง 30 ด้านขวามือ</t>
  </si>
  <si>
    <t xml:space="preserve"> "ขอรับเงินสินบนและเงินรางวัลในฐานะ" เมื่อบันทึกแล้วได้ในฐานะจะถูกเรียกขึ้นมาเอง</t>
  </si>
  <si>
    <t>Sheet บันทึกข้อมูล</t>
  </si>
  <si>
    <t>ซึ่งผู้ใช้งานต้องบันทึกข้อมูลของบุคคลที่ได้ทำงานร่วมกันในการจับกุมผู้กระทำผิดกฎหมายสรรพสามิต</t>
  </si>
  <si>
    <t>นักวิทยาศาสตร์</t>
  </si>
  <si>
    <t>ด้านหน้าแถว และให้ลงมาตราที่กระทำความผิดและบทกำหนดโทษด้วย เพราะจะใช้เป็นข้อมูลอ้างอิงในแบบ รว.ต่าง ๆ</t>
  </si>
  <si>
    <r>
      <t xml:space="preserve">                 คดีเปรียบเทียบที่ และจำนวนค่าปรับ           </t>
    </r>
    <r>
      <rPr>
        <b/>
        <i/>
        <u/>
        <sz val="18"/>
        <color theme="1"/>
        <rFont val="Angsana New"/>
        <family val="1"/>
      </rPr>
      <t xml:space="preserve"> ในส่วนของ</t>
    </r>
    <r>
      <rPr>
        <sz val="18"/>
        <color theme="1"/>
        <rFont val="Angsana New"/>
        <family val="1"/>
      </rPr>
      <t xml:space="preserve"> ผู้จับกุม/ผู้กล่าวหา ผู้สั่งการ ผู้แจ้งความนำจับและข้อกล่าวหา</t>
    </r>
  </si>
  <si>
    <t>ข้อมูลการมอบอำนาจและมอบฉันทะ</t>
  </si>
  <si>
    <t xml:space="preserve">              - ข้อมูลการมอบอำนาจและการมอบฉันทะ จะบันทึกในช่อง วัน เดือน ปี จำนวนเงินและเหตุผลการมอบฉันทะเนื่องจาก </t>
  </si>
  <si>
    <t>Sheet รว.3</t>
  </si>
  <si>
    <t>Sheet รว.4</t>
  </si>
  <si>
    <t>Sheet รว.7</t>
  </si>
  <si>
    <t xml:space="preserve">      ความเห็นและคำสั่งของผู้บังคับบัญชา............................   นอกนั้น ข้อมูลจะถูกเรียกขึ้นมาเอง</t>
  </si>
  <si>
    <t>Sheet นี้ ให้บันทึกเฉพาะช่องที่มีตาราง "สีส้ม "เท่านั้น แล้วข้อมูลจะถูกเรียกขึ้นมาเอง</t>
  </si>
  <si>
    <t>Sheet รว.9</t>
  </si>
  <si>
    <t>ไม่ต้องดำเนินการใด ๆ ข้อมูลจะถูกเรียกขึ้นมาเอง</t>
  </si>
  <si>
    <t>Sheet รว.10</t>
  </si>
  <si>
    <t>Sheet รว.8 มีสินบน</t>
  </si>
  <si>
    <t>Sheet รว.8 ไม่มีสินบน</t>
  </si>
  <si>
    <t>จะได้มีเวลาในการออกตรวจปราบปรามมากยิ่งขึ้น ซึ่งในสายตรวจหนึ่ง ๆ ท่านสามารถมอบหมายให้ผู้ใดผู้หนึ่งที่มีความสามารถในการใช้คอมพิวเตอร์เพื่อทำรายการตามที่อธิบายไว้</t>
  </si>
  <si>
    <t>สำหรับ รว.1และรว.2 (ใบแจ้งความนำจับ) ไม่ได้ทำให้เพราะน่าจะเป็นเหตุการณ์เกิดก่อนการขอเบิกเงินสินบนและเงินรางวัล แต่ถ้าท่านใดจะให้ทำให้ช่วยแจ้งด้วยครับ</t>
  </si>
  <si>
    <r>
      <t>ตามช่องตารางที่กำหนดไว้ให้ ในแถวต่าง ๆ โดยช่องตารางด้านหน้าแต่ละแถวจะเป็น</t>
    </r>
    <r>
      <rPr>
        <b/>
        <u/>
        <sz val="18"/>
        <color rgb="FFFF0000"/>
        <rFont val="Angsana New"/>
        <family val="1"/>
      </rPr>
      <t>รหัส</t>
    </r>
    <r>
      <rPr>
        <sz val="18"/>
        <color theme="1"/>
        <rFont val="Angsana New"/>
        <family val="1"/>
      </rPr>
      <t xml:space="preserve"> ที่ใช้อ้างอิงในการเรียก</t>
    </r>
  </si>
  <si>
    <r>
      <t>ใช้ข้อมูลและใช้บันทึก เพื่ออ้างอิงข้อมูล ซึ่ง</t>
    </r>
    <r>
      <rPr>
        <b/>
        <u/>
        <sz val="18"/>
        <color rgb="FFFF0000"/>
        <rFont val="Angsana New"/>
        <family val="1"/>
      </rPr>
      <t>รหัส</t>
    </r>
    <r>
      <rPr>
        <sz val="18"/>
        <color theme="1"/>
        <rFont val="Angsana New"/>
        <family val="1"/>
      </rPr>
      <t xml:space="preserve"> นี้ห้ามลบ ผู้ใช้งานเพียงพิมพ์ข้อมูลตามตารางที่กำหนดไว้ก็พอ</t>
    </r>
  </si>
  <si>
    <t>โดยข้อมูลต่าง ๆ ต้องลงให้ครบทุกช่องเพราะจะถูกเรียกไปใช้งาน ในแบบ รว. ต่าง ๆ</t>
  </si>
  <si>
    <t>ข้อมูลส่วนนี้จะใช้บันทึกเฉพาะใน Sheet รว.8 มีสินบน และ Sheet รว.8 ไม่มีสินบน เท่านั้น เพื่อระบุฐานะในการจับกุมของผู้ที่ขอรับ</t>
  </si>
  <si>
    <r>
      <t xml:space="preserve">         5.</t>
    </r>
    <r>
      <rPr>
        <b/>
        <u/>
        <sz val="18"/>
        <color theme="1"/>
        <rFont val="Angsana New"/>
        <family val="1"/>
      </rPr>
      <t xml:space="preserve"> บันทึกเพื่อทำรายการในแบบ รว. ต่าง ๆ</t>
    </r>
    <r>
      <rPr>
        <sz val="18"/>
        <color theme="1"/>
        <rFont val="Angsana New"/>
        <family val="1"/>
      </rPr>
      <t xml:space="preserve"> แยกเป็น ข้อมูลการกระทำความผิด</t>
    </r>
  </si>
  <si>
    <r>
      <t xml:space="preserve">         4. </t>
    </r>
    <r>
      <rPr>
        <b/>
        <u/>
        <sz val="18"/>
        <color theme="1"/>
        <rFont val="Angsana New"/>
        <family val="1"/>
      </rPr>
      <t>ผู้รับแจ้งความ</t>
    </r>
    <r>
      <rPr>
        <sz val="18"/>
        <color theme="1"/>
        <rFont val="Angsana New"/>
        <family val="1"/>
      </rPr>
      <t xml:space="preserve"> เป็นข้อมูล ชื่อ-สกุล และตำแหน่ง ของผู้มีอำนาจรับแจ้งความ ให้ผู้ใช้งานบันทึกเฉพาะ ผู้รับแจ้งความที่มี</t>
    </r>
  </si>
  <si>
    <r>
      <t xml:space="preserve">         3. </t>
    </r>
    <r>
      <rPr>
        <b/>
        <u/>
        <sz val="18"/>
        <color theme="1"/>
        <rFont val="Angsana New"/>
        <family val="1"/>
      </rPr>
      <t>ขอรับเงินสินบนและเงินรางวัลในฐานะ</t>
    </r>
    <r>
      <rPr>
        <sz val="18"/>
        <color theme="1"/>
        <rFont val="Angsana New"/>
        <family val="1"/>
      </rPr>
      <t xml:space="preserve"> ผู้ใช้งานไม่ต้องบันทึกข้อมูลลงไปเพราะผมได้ใส่ให้หมดแล้ว </t>
    </r>
  </si>
  <si>
    <r>
      <t xml:space="preserve">         2. </t>
    </r>
    <r>
      <rPr>
        <b/>
        <u/>
        <sz val="18"/>
        <color theme="1"/>
        <rFont val="Angsana New"/>
        <family val="1"/>
      </rPr>
      <t>ฐานความผิด มาตรา และบทโทษ</t>
    </r>
    <r>
      <rPr>
        <sz val="18"/>
        <color theme="1"/>
        <rFont val="Angsana New"/>
        <family val="1"/>
      </rPr>
      <t xml:space="preserve"> ให้ผู้ใช้งานบันทึกในช่องฐานความผิดที่ผู้ใช้งานกล่าวหาบ่อย ๆ โดยเรียงตามเลข</t>
    </r>
    <r>
      <rPr>
        <b/>
        <u/>
        <sz val="18"/>
        <color rgb="FFFF0000"/>
        <rFont val="Angsana New"/>
        <family val="1"/>
      </rPr>
      <t>รหัส</t>
    </r>
  </si>
  <si>
    <r>
      <t xml:space="preserve">ประกอบไปด้วย   1. </t>
    </r>
    <r>
      <rPr>
        <b/>
        <u/>
        <sz val="18"/>
        <color theme="1"/>
        <rFont val="Angsana New"/>
        <family val="1"/>
      </rPr>
      <t>ฐานข้อมูลบุคคลที่ปฏิบัติการในการจับกุมและช่วยเหลือการจับกุม (รวมผู้สั่งการและผู้วางแผนด้วย)</t>
    </r>
    <r>
      <rPr>
        <sz val="18"/>
        <color theme="1"/>
        <rFont val="Angsana New"/>
        <family val="1"/>
      </rPr>
      <t xml:space="preserve"> </t>
    </r>
    <r>
      <rPr>
        <sz val="18"/>
        <color rgb="FFFF0000"/>
        <rFont val="Angsana New"/>
        <family val="1"/>
      </rPr>
      <t>(บันทึกเพียงครั้งเดียว)</t>
    </r>
  </si>
  <si>
    <r>
      <t xml:space="preserve">              - ให้บันทึกในช่องที่เป็น</t>
    </r>
    <r>
      <rPr>
        <b/>
        <sz val="20"/>
        <color theme="5" tint="-0.249977111117893"/>
        <rFont val="Angsana New"/>
        <family val="1"/>
      </rPr>
      <t xml:space="preserve"> "สีส้ม"</t>
    </r>
    <r>
      <rPr>
        <sz val="18"/>
        <color theme="1"/>
        <rFont val="Angsana New"/>
        <family val="1"/>
      </rPr>
      <t xml:space="preserve">  เช่น ชื่อ/ชื่อสกุลผู้ต้องหา สถานที่เกิดเหตุ วัน เดือน ปี เวลา วันที่รับแจ้งความ วันที่เปรียบเทียบคดี</t>
    </r>
  </si>
  <si>
    <r>
      <t xml:space="preserve">                  ให้ผู้ใช้งานบันทึกเลข</t>
    </r>
    <r>
      <rPr>
        <b/>
        <u/>
        <sz val="18"/>
        <color rgb="FFFF0000"/>
        <rFont val="Angsana New"/>
        <family val="1"/>
      </rPr>
      <t>รหัส</t>
    </r>
    <r>
      <rPr>
        <sz val="18"/>
        <color theme="1"/>
        <rFont val="Angsana New"/>
        <family val="1"/>
      </rPr>
      <t xml:space="preserve"> ในช่องที่เป็น </t>
    </r>
    <r>
      <rPr>
        <b/>
        <sz val="20"/>
        <color theme="5" tint="-0.249977111117893"/>
        <rFont val="Angsana New"/>
        <family val="1"/>
      </rPr>
      <t xml:space="preserve"> "สีส้ม"</t>
    </r>
    <r>
      <rPr>
        <sz val="20"/>
        <rFont val="Angsana New"/>
        <family val="1"/>
      </rPr>
      <t xml:space="preserve"> </t>
    </r>
    <r>
      <rPr>
        <sz val="18"/>
        <rFont val="Angsana New"/>
        <family val="1"/>
      </rPr>
      <t>ด้านหน้าแถวผู้จับกุม/ผู้กล่าวหา ผู้สั่งการ ผู้แจ้งความนำจับและข้อกล่าวหา</t>
    </r>
  </si>
  <si>
    <r>
      <t xml:space="preserve">                  โดยดูข้อมูลได้จากข้อมูล ด้านบนของ Sheet บันทึกข้อมูล พิมพ์เพียงเลข</t>
    </r>
    <r>
      <rPr>
        <b/>
        <u/>
        <sz val="18"/>
        <color rgb="FFFF0000"/>
        <rFont val="Angsana New"/>
        <family val="1"/>
      </rPr>
      <t>รหัส</t>
    </r>
    <r>
      <rPr>
        <sz val="18"/>
        <color theme="1"/>
        <rFont val="Angsana New"/>
        <family val="1"/>
      </rPr>
      <t xml:space="preserve"> ข้อมูลต่าง ๆ จะถูกเรียกขึ้นมาเอง</t>
    </r>
  </si>
  <si>
    <r>
      <t xml:space="preserve">                  โดยให้บันทึกในช่อง</t>
    </r>
    <r>
      <rPr>
        <b/>
        <sz val="20"/>
        <color theme="5" tint="-0.249977111117893"/>
        <rFont val="Angsana New"/>
        <family val="1"/>
      </rPr>
      <t xml:space="preserve"> "สีส้ม"</t>
    </r>
    <r>
      <rPr>
        <sz val="18"/>
        <color theme="1"/>
        <rFont val="Angsana New"/>
        <family val="1"/>
      </rPr>
      <t xml:space="preserve">  ในส่วนผู้รับมอบอำนาจ ผู้รับมอบฉันทะและผู้มอบฉันทะให้บันทึกเลข</t>
    </r>
    <r>
      <rPr>
        <b/>
        <u/>
        <sz val="18"/>
        <color rgb="FFFF0000"/>
        <rFont val="Angsana New"/>
        <family val="1"/>
      </rPr>
      <t>รหัส</t>
    </r>
    <r>
      <rPr>
        <sz val="18"/>
        <color theme="1"/>
        <rFont val="Angsana New"/>
        <family val="1"/>
      </rPr>
      <t>ในช่องที่เป็น</t>
    </r>
    <r>
      <rPr>
        <b/>
        <sz val="20"/>
        <color theme="5" tint="-0.249977111117893"/>
        <rFont val="Angsana New"/>
        <family val="1"/>
      </rPr>
      <t xml:space="preserve">  "สีส้ม" </t>
    </r>
  </si>
  <si>
    <r>
      <t xml:space="preserve">                   เช่นเดียวกันโดยดูข้อมูลได้จาก ด้านบนของ Sheet บันทึกข้อมูล พิมพ์เพียงเลข</t>
    </r>
    <r>
      <rPr>
        <b/>
        <u/>
        <sz val="18"/>
        <color rgb="FFFF0000"/>
        <rFont val="Angsana New"/>
        <family val="1"/>
      </rPr>
      <t>รหัส</t>
    </r>
    <r>
      <rPr>
        <sz val="18"/>
        <color theme="1"/>
        <rFont val="Angsana New"/>
        <family val="1"/>
      </rPr>
      <t xml:space="preserve"> ข้อมูลต่าง ๆ จะถูกเรียกขึ้นมาเอง</t>
    </r>
  </si>
  <si>
    <t>ให้บันทึกเพิ่มเติม เขียนที่................. /   ซึ่งข้าพเจ้าได้ทราบว่า........................... นอกนั้น ข้อมูลจะถูกเรียกขึ้นมาเอง</t>
  </si>
  <si>
    <t>ให้บันทึกเพิ่มเติม เขียนที่......................... /   พร้อมของกลางคือ....................  นอกนั้น ข้อมูลจะถูกเรียกขึ้นมาเอง</t>
  </si>
  <si>
    <t>ให้บันทึกเพิ่มเติม ชนิดและปริมาณที่จับได้....................... /  ลักษณะที่ตรวจพบ..................... / รายละเอียดการจับกุม.......................... /</t>
  </si>
  <si>
    <r>
      <t>ให้บันทึก เลข</t>
    </r>
    <r>
      <rPr>
        <b/>
        <u/>
        <sz val="18"/>
        <color rgb="FFFF0000"/>
        <rFont val="Angsana New"/>
        <family val="1"/>
      </rPr>
      <t>รหัส</t>
    </r>
    <r>
      <rPr>
        <sz val="18"/>
        <color theme="1"/>
        <rFont val="Angsana New"/>
        <family val="1"/>
      </rPr>
      <t xml:space="preserve">ในช่องตาราง </t>
    </r>
    <r>
      <rPr>
        <b/>
        <sz val="20"/>
        <color theme="5" tint="-0.249977111117893"/>
        <rFont val="Angsana New"/>
        <family val="1"/>
      </rPr>
      <t xml:space="preserve">"สีส้ม" </t>
    </r>
    <r>
      <rPr>
        <sz val="18"/>
        <rFont val="Angsana New"/>
        <family val="1"/>
      </rPr>
      <t>นอกนั้น ข้อมูลจะถูกเรียกขึ้นมาเอง แต่ถ้าจะพิมพ์ให้สั่งพิมพ์หน้าเดียวเท่านั้น</t>
    </r>
  </si>
  <si>
    <t>ไม่ต้องดำเนินการใด ๆ ข้อมูลจะถูกเรียกขึ้นมาเอง แต่ถ้าจะพิมพ์ให้สั่งพิมพ์เฉพาะผู้ที่มอบฉันทะเท่านั้น</t>
  </si>
  <si>
    <t>******* เครื่องคอมพิวเตอร์ที่ใช้งานต้องมี Font " TH SarabunIT9 " ถ้าไม่มี ตัวอักษรและวรรคต่าง ๆ จะเปลี่ยนไป ต้องตั้งค่ากระดาษใหม่******</t>
  </si>
  <si>
    <t xml:space="preserve">การจัดทำ File นี้ขึ้นมา ผมหวังเป็นอย่างยิ่งว่า จะเป็นการอำนวยความสะดวกให้กับเจ้าหน้าที่สายตรวจ ฝ่ายปราบปรามทุก ๆ ท่าน </t>
  </si>
  <si>
    <t>ใช้ในการสอบทานการคำนวณการแบ่งเงินสินบนและเงินรางวัล รวมถึงรายงานต่าง ๆ ที่ต้องใช้เป็นหลักฐานในการขอเบิก-จ่ายเงินสินและเงินรางวัลกับสำนักงานสรรพสามิตพื้นที่</t>
  </si>
  <si>
    <t>ในพื้นที่ที่ผู้ใช้งานปฏิบัติงานอยู่เท่านั้น เช่น สรรพสามิตพื้นที่ หรือสรรพสามิตพื้นที่สาขา</t>
  </si>
  <si>
    <t>เป็นผู้กระทำความผิด</t>
  </si>
  <si>
    <t>Sheet สำเนาบัตรฯ</t>
  </si>
  <si>
    <t>การทำสำเนาบัตรประจำตัวประชาชนหรือบัตรประจำตัวข้าราชการ เพื่อใช้แนบเป็นเอกสารประกอบใบมอบอำนาจและใบมอบฉันทะ</t>
  </si>
  <si>
    <t xml:space="preserve">     - ถ่ายสำเนาบัตรประจำตัวประชาชนหรือบัตรประจำตัวข้าราชการ ให้มีลักษณะการวางตามตัวอย่างใน Sheet สำเนาบัตร</t>
  </si>
  <si>
    <t xml:space="preserve">           โดยใช้โปรแกรม Word  เลือกเมนู แทรก  แล้วเลือก กล่องข้อความ แล้วพิมพ์ข้อความตามตัวอย่างหรือข้อความที่ผู้ใช้งานเห็นว่าสมควรใช้</t>
  </si>
  <si>
    <t xml:space="preserve">           กล่องข้อความสามารถหมุนเอียงได้ เสร็จแล้วนำสำเนาบัตรฯ ที่ถ่ายไว้แล้วไปพิมพ์ ข้อความจะถูกพิมพ์ทับบนสำเนาบัตร ควรให้ตรงกับบัตร ฯ</t>
  </si>
  <si>
    <t xml:space="preserve">           อย่าลืม สำเนาถูกต้องด้วย บัตรใครก็ให้พิมพ์สำเนาถูกต้อง ชื่อ-สกุลและตำแหน่ง จะได้ไม่ต้องปั๊ม เมื่อพิมพ์ทับแล้วให้นำไป  Scan</t>
  </si>
  <si>
    <t xml:space="preserve">           ทุกพื้นที่มีเครื่อง Scan อยู่แล้ว การ Scan ให้ Scan แล้วบันทึกเป็นรูปภาพ (JPG) ถ้าบันทึกเป็น PDF โปรแกรม Excel จะนำมาแทรกไม่ได้ครับ</t>
  </si>
  <si>
    <t xml:space="preserve">           เมื่อ Scan เรียบร้อยแล้ว ให้นำไปแทรกใน File ขอรับเงินสินบนรางวัล และเพิ่ม Sheet ได้ตามที่ต้องการ รูปภาพที่ Scan นี้จะไม่สามารถแก้ไขได้</t>
  </si>
  <si>
    <t xml:space="preserve">           การทำสำเนาบัตรนี้เพื่อลดขั้นตอนการทำงาน สะดวกและรวดเร็ว</t>
  </si>
  <si>
    <r>
      <t xml:space="preserve">     - ให้ทำสัญญลักษณ์ </t>
    </r>
    <r>
      <rPr>
        <b/>
        <u/>
        <sz val="18"/>
        <color theme="1"/>
        <rFont val="Angsana New"/>
        <family val="1"/>
      </rPr>
      <t>"ใช้สำหรับประกอบใบมอบอำนาจ/</t>
    </r>
    <r>
      <rPr>
        <b/>
        <u/>
        <sz val="18"/>
        <color rgb="FFFF0000"/>
        <rFont val="Angsana New"/>
        <family val="1"/>
      </rPr>
      <t>ใบมอบฉันทะ</t>
    </r>
    <r>
      <rPr>
        <b/>
        <u/>
        <sz val="18"/>
        <color theme="1"/>
        <rFont val="Angsana New"/>
        <family val="1"/>
      </rPr>
      <t xml:space="preserve"> เพื่อขอรับเงินสินบน</t>
    </r>
    <r>
      <rPr>
        <b/>
        <u/>
        <sz val="18"/>
        <color rgb="FFFF0000"/>
        <rFont val="Angsana New"/>
        <family val="1"/>
      </rPr>
      <t xml:space="preserve">/เงินรางวัล </t>
    </r>
    <r>
      <rPr>
        <b/>
        <u/>
        <sz val="18"/>
        <rFont val="Angsana New"/>
        <family val="1"/>
      </rPr>
      <t>คดีเปรียบเทียบที่................ ลว. .................. "</t>
    </r>
  </si>
  <si>
    <t>ต้องทำให้ไม่สามารถแก้ไขได้และสามารถใช้ได้เฉพาะการขอเบิกเงินสินบนหรือเงินรางวัลเท่านั้น วิธีการทำสำเนาบัตร มีขั้นตอนดังนี้</t>
  </si>
  <si>
    <t>โดยข้าพเจ้ามีความประสงค์รับเงินสินบนนำจับ และใบแจ้งความนำจับฉบับนี้ใช้ได้ ภายในกำหนด</t>
  </si>
  <si>
    <t>นับแต่วันที่ได้รับแจ้งความ เป็นต้นไป</t>
  </si>
  <si>
    <t xml:space="preserve">ได้รับแจ้งความนำจับ แต่วันที่ </t>
  </si>
  <si>
    <t>ขอรับรองว่าการจับกุมผู้กระทำผิดรายนี้เป็นผลสำเร็จเนื่องจากการแจ้งความนำจับของผู้แจ้งความจริง</t>
  </si>
  <si>
    <t>ว่า</t>
  </si>
  <si>
    <t>ตำบล</t>
  </si>
  <si>
    <t>ขอแจ้งความไว้ต่อ</t>
  </si>
  <si>
    <t>วัน</t>
  </si>
  <si>
    <t>ตำเหน่ง</t>
  </si>
  <si>
    <t>และขอรับรองว่าเป็นลายพิมพ์นิ้วมือของผู้แจ้งความจริง</t>
  </si>
  <si>
    <t>ผู้มีอำนาจรับแจ้งความนำจับ</t>
  </si>
  <si>
    <t>ผู้รับรอง</t>
  </si>
  <si>
    <t>อำเภอ</t>
  </si>
  <si>
    <t>ใบแจ้งความนำจับ</t>
  </si>
  <si>
    <t>รว.1</t>
  </si>
  <si>
    <t>อายุ</t>
  </si>
  <si>
    <t>ปี</t>
  </si>
  <si>
    <t>เนื่องจากเป็นกรณีที่มีความจำเป็นเร่งด่วน  ในการนี้  ข้าฯ ได้แจ้งให้ผู้มีอำนาจรับแจ้งความตามระเบียบฯ  ทราบเบื้องต้น</t>
  </si>
  <si>
    <t>ก่อนทำการจับกุมแล้ว และขอรับรองว่าเป็นลายพิมพ์นิ้วมือของผู้แจ้งความจริง</t>
  </si>
  <si>
    <t>ทาง</t>
  </si>
  <si>
    <t>ขอรับรองว่าผู้รับแจ้งความ ได้แจ้งให้ข้าพเจ้าทราบ</t>
  </si>
  <si>
    <t>ก่อนทำการจับกุม ว่ามีการแจ้งความจากผู้แจ้งความ</t>
  </si>
  <si>
    <t>และเป็นกรณีที่มีความจำเป็นเร่งด่วน ไม่อาจแจ้งต่อผู้มีอำนาจรับแจ้งความได้</t>
  </si>
  <si>
    <t>เมื่อบันทึแล้วข้อมูลชื่อ-สกุล ตำแหน่ง ระดับและจำนวนส่วน (ส่วนหลัง) จะถูกเรียกขึ้นมาเอง</t>
  </si>
  <si>
    <r>
      <t xml:space="preserve">              - เจ้าหน้าที่ผู้ร่วมจับกุมและเจ้าหน้าที่สนับสนุนในการจับกุม ให้พิมพ์เฉพาะตัวเลข</t>
    </r>
    <r>
      <rPr>
        <b/>
        <u/>
        <sz val="18"/>
        <color rgb="FFFF0000"/>
        <rFont val="Angsana New"/>
        <family val="1"/>
      </rPr>
      <t xml:space="preserve">รหัส </t>
    </r>
    <r>
      <rPr>
        <sz val="18"/>
        <color theme="1"/>
        <rFont val="Angsana New"/>
        <family val="1"/>
      </rPr>
      <t xml:space="preserve">ในช่องที่เป็น </t>
    </r>
    <r>
      <rPr>
        <sz val="20"/>
        <color theme="5" tint="-0.249977111117893"/>
        <rFont val="Angsana New"/>
        <family val="1"/>
      </rPr>
      <t xml:space="preserve"> </t>
    </r>
    <r>
      <rPr>
        <b/>
        <sz val="20"/>
        <color theme="5" tint="-0.249977111117893"/>
        <rFont val="Angsana New"/>
        <family val="1"/>
      </rPr>
      <t>"สีส้ม"</t>
    </r>
    <r>
      <rPr>
        <sz val="18"/>
        <color theme="1"/>
        <rFont val="Angsana New"/>
        <family val="1"/>
      </rPr>
      <t xml:space="preserve"> เช่นเดียวกัน</t>
    </r>
  </si>
  <si>
    <t>เจ้าหน้าที่สนับสนุนในการจับกุม</t>
  </si>
  <si>
    <t>ในกรณีถ้าบันทึกตัวเลข 1ถึงเลข 4 ซึ่งเป็นเจ้าหน้าที่ผู้จับ ในช่อง"ฐานะ" แล้ว ในช่องจำนวนส่วน "ส่วนแรก" จะปรากฎหมายเลข 1 ขึ้นมา</t>
  </si>
  <si>
    <t>ในกรณีถ้าบันทึกตัวเลข 5ถึงเลข 9 ซึ่งเป็นเจ้าหน้าที่สนับสนุน ในช่อง "ฐานะ" ในช่องจำนวนส่วน "ส่วนแรก" จะไม่ปรากฎข้อความใด ๆ</t>
  </si>
  <si>
    <t xml:space="preserve">***แสดงให้เห็นว่าได้รับเงินรางวัลเท่า ๆ กัน*** แต่เนื่องจากสูตรคำนวนเงินในช่องจำนวนเงิน "ส่วนแรก" มีปัญหาไม่สามารถสั่งได้โดยอัติโนมัติ**** </t>
  </si>
  <si>
    <t>***จำเป็นต้องใช้วิธีคัดลอกสูตรในช่องจำนวนเงิน "ส่วนแรก"ที่ระบาย"สีส้ม"มาวางต่อลงมาในแถวที่ ช่องจำนวนส่วน "ส่วนแรก" มีตัวเลข 1****</t>
  </si>
  <si>
    <t>****เนื่องจากมีเวลาน้อยจะแก้ไขสูตรนี้ให้ภายหลังครับ ตอนนี้ใช้แบบนี้ไปก่อนครับ*****</t>
  </si>
  <si>
    <t>นายคำรพ แก้วสีนวล</t>
  </si>
  <si>
    <t>นิติกร</t>
  </si>
  <si>
    <t>นางธัญญภัทร หงษ์ปาน</t>
  </si>
  <si>
    <t>นางสาวนฤภัทร จันทร์ทุ่ง</t>
  </si>
  <si>
    <t>ชำนาญการ</t>
  </si>
  <si>
    <t>ปฏิบัติการ</t>
  </si>
  <si>
    <t>นางสาวนันท์นภัส รสเผือก</t>
  </si>
  <si>
    <t>ลูกจ้าง</t>
  </si>
  <si>
    <t>บ้านไร่</t>
  </si>
  <si>
    <t>บางกระทุ่ม</t>
  </si>
  <si>
    <t>-</t>
  </si>
  <si>
    <t>104/80</t>
  </si>
  <si>
    <t>104/45</t>
  </si>
  <si>
    <t>104/55</t>
  </si>
  <si>
    <t xml:space="preserve">ขายสุราโดยไม่ได้รับอนุญาต </t>
  </si>
  <si>
    <t>155 ว 1</t>
  </si>
  <si>
    <t>ขายยาสูบโดยไม่ได้รับอนุญาต</t>
  </si>
  <si>
    <t>167 ว 1</t>
  </si>
  <si>
    <t>ขายไพ่โดยไม่ได้รับอนุญาต</t>
  </si>
  <si>
    <t>176 ว 1</t>
  </si>
  <si>
    <t>ขายสุราที่ผลิตขึ้นโดยฝ่าฝืนมาตรา 153 วรรคหนึ่ง</t>
  </si>
  <si>
    <t>153 ว 1</t>
  </si>
  <si>
    <t>มีไว้เพื่อขายซึ่งสุราที่ผลิตขึ้นโดยฝ่าฝืนมาตรา 153 วรรคหนึ่ง</t>
  </si>
  <si>
    <t>ผู้อำนวยการส่วนกฎหมาย</t>
  </si>
  <si>
    <t>นายเล็ก แคล้วภัย</t>
  </si>
  <si>
    <t>ผู้อำนวยการส่วนตรวจสอบป้องกันและปราบปราม</t>
  </si>
  <si>
    <t>นายแก้ว  สีใส</t>
  </si>
  <si>
    <t>104/11</t>
  </si>
  <si>
    <t>50/2560</t>
  </si>
  <si>
    <t>นายชาญยุทธ วิมล</t>
  </si>
  <si>
    <t>104/60</t>
  </si>
  <si>
    <t>เจ้าพนักงานซึ่งทำการจับกุม</t>
  </si>
  <si>
    <t>เจ้าพนักงานซึ่งร่วมจับกุม</t>
  </si>
  <si>
    <t>เจ้าพนักงานซึ่งสั่งการให้จับกุม</t>
  </si>
  <si>
    <t>เจ้าพนักงานซึ่งร่วมวางแผนการจับกุม</t>
  </si>
  <si>
    <t>ติดราชการ</t>
  </si>
  <si>
    <t>นาย ก</t>
  </si>
  <si>
    <t>ผู้อำนวยการ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</si>
</sst>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b/>
      <sz val="20"/>
      <color theme="1"/>
      <name val="Angsana New"/>
      <family val="1"/>
    </font>
    <font>
      <b/>
      <sz val="16"/>
      <color theme="0"/>
      <name val="Angsana New"/>
      <family val="1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20"/>
      <color theme="1"/>
      <name val="TH SarabunIT๙"/>
      <family val="2"/>
    </font>
    <font>
      <b/>
      <sz val="18"/>
      <color theme="1"/>
      <name val="TH SarabunIT๙"/>
      <family val="2"/>
    </font>
    <font>
      <sz val="16"/>
      <color rgb="FFFF0000"/>
      <name val="TH SarabunIT๙"/>
      <family val="2"/>
    </font>
    <font>
      <sz val="14"/>
      <color theme="1"/>
      <name val="Angsana New"/>
      <family val="1"/>
    </font>
    <font>
      <b/>
      <sz val="20"/>
      <color theme="0"/>
      <name val="Angsana New"/>
      <family val="1"/>
    </font>
    <font>
      <b/>
      <sz val="16"/>
      <color theme="1"/>
      <name val="Angsana New"/>
      <family val="1"/>
    </font>
    <font>
      <sz val="15"/>
      <color theme="1"/>
      <name val="TH SarabunIT๙"/>
      <family val="2"/>
    </font>
    <font>
      <b/>
      <sz val="18"/>
      <color theme="1"/>
      <name val="Angsana New"/>
      <family val="1"/>
    </font>
    <font>
      <b/>
      <sz val="15"/>
      <color theme="0"/>
      <name val="Angsana New"/>
      <family val="1"/>
    </font>
    <font>
      <b/>
      <sz val="14"/>
      <color theme="0"/>
      <name val="Angsana New"/>
      <family val="1"/>
    </font>
    <font>
      <b/>
      <sz val="14"/>
      <color theme="1"/>
      <name val="Angsana New"/>
      <family val="1"/>
    </font>
    <font>
      <sz val="18"/>
      <color theme="1"/>
      <name val="Angsana New"/>
      <family val="1"/>
    </font>
    <font>
      <sz val="15"/>
      <color theme="1"/>
      <name val="Angsana New"/>
      <family val="1"/>
    </font>
    <font>
      <sz val="14"/>
      <color theme="1"/>
      <name val="TH SarabunIT๙"/>
      <family val="2"/>
    </font>
    <font>
      <b/>
      <sz val="16"/>
      <color rgb="FFFF0000"/>
      <name val="TH SarabunIT๙"/>
      <family val="2"/>
    </font>
    <font>
      <b/>
      <i/>
      <u/>
      <sz val="16"/>
      <color rgb="FFFF0000"/>
      <name val="TH SarabunIT๙"/>
      <family val="2"/>
    </font>
    <font>
      <b/>
      <sz val="18"/>
      <color theme="5" tint="-0.249977111117893"/>
      <name val="Angsana New"/>
      <family val="1"/>
    </font>
    <font>
      <b/>
      <sz val="20"/>
      <color theme="5" tint="-0.249977111117893"/>
      <name val="Angsana New"/>
      <family val="1"/>
    </font>
    <font>
      <sz val="20"/>
      <color theme="5" tint="-0.249977111117893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b/>
      <i/>
      <u/>
      <sz val="18"/>
      <color theme="1"/>
      <name val="Angsana New"/>
      <family val="1"/>
    </font>
    <font>
      <b/>
      <sz val="18"/>
      <color rgb="FFFF0000"/>
      <name val="Angsana New"/>
      <family val="1"/>
    </font>
    <font>
      <sz val="16"/>
      <name val="TH SarabunIT๙"/>
      <family val="2"/>
    </font>
    <font>
      <sz val="20"/>
      <color theme="1"/>
      <name val="Angsana New"/>
      <family val="1"/>
    </font>
    <font>
      <sz val="18"/>
      <color rgb="FFFF0000"/>
      <name val="Angsana New"/>
      <family val="1"/>
    </font>
    <font>
      <b/>
      <u/>
      <sz val="18"/>
      <color theme="1"/>
      <name val="Angsana New"/>
      <family val="1"/>
    </font>
    <font>
      <b/>
      <u/>
      <sz val="18"/>
      <color rgb="FFFF0000"/>
      <name val="Angsana New"/>
      <family val="1"/>
    </font>
    <font>
      <b/>
      <u/>
      <sz val="18"/>
      <name val="Angsana New"/>
      <family val="1"/>
    </font>
    <font>
      <sz val="12"/>
      <color theme="1"/>
      <name val="Angsana New"/>
      <family val="1"/>
    </font>
    <font>
      <sz val="8"/>
      <color theme="1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rgb="FFFF0000"/>
      </bottom>
      <diagonal/>
    </border>
    <border>
      <left style="thin">
        <color indexed="64"/>
      </left>
      <right style="thin">
        <color indexed="64"/>
      </right>
      <top style="dotted">
        <color rgb="FFFF0000"/>
      </top>
      <bottom style="dotted">
        <color rgb="FFFF0000"/>
      </bottom>
      <diagonal/>
    </border>
    <border>
      <left style="thin">
        <color indexed="64"/>
      </left>
      <right style="thin">
        <color indexed="64"/>
      </right>
      <top style="dotted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FF0000"/>
      </top>
      <bottom/>
      <diagonal/>
    </border>
    <border>
      <left/>
      <right/>
      <top/>
      <bottom style="dott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auto="1"/>
      </left>
      <right/>
      <top style="dotted">
        <color rgb="FFFF0000"/>
      </top>
      <bottom style="dotted">
        <color rgb="FFFF0000"/>
      </bottom>
      <diagonal/>
    </border>
    <border>
      <left/>
      <right style="thin">
        <color auto="1"/>
      </right>
      <top style="dotted">
        <color rgb="FFFF0000"/>
      </top>
      <bottom style="dotted">
        <color rgb="FFFF0000"/>
      </bottom>
      <diagonal/>
    </border>
    <border>
      <left style="thin">
        <color indexed="64"/>
      </left>
      <right/>
      <top style="thin">
        <color indexed="64"/>
      </top>
      <bottom style="dotted">
        <color rgb="FFFF0000"/>
      </bottom>
      <diagonal/>
    </border>
    <border>
      <left/>
      <right/>
      <top style="thin">
        <color indexed="64"/>
      </top>
      <bottom style="dotted">
        <color rgb="FFFF0000"/>
      </bottom>
      <diagonal/>
    </border>
    <border>
      <left/>
      <right style="thin">
        <color indexed="64"/>
      </right>
      <top style="thin">
        <color indexed="64"/>
      </top>
      <bottom style="dotted">
        <color rgb="FFFF0000"/>
      </bottom>
      <diagonal/>
    </border>
    <border>
      <left/>
      <right/>
      <top style="dotted">
        <color rgb="FFFF0000"/>
      </top>
      <bottom/>
      <diagonal/>
    </border>
    <border>
      <left style="dotted">
        <color rgb="FFFF0000"/>
      </left>
      <right style="dotted">
        <color rgb="FFFF0000"/>
      </right>
      <top/>
      <bottom style="dotted">
        <color rgb="FFFF0000"/>
      </bottom>
      <diagonal/>
    </border>
    <border>
      <left style="dotted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dotted">
        <color rgb="FFFF0000"/>
      </left>
      <right/>
      <top/>
      <bottom/>
      <diagonal/>
    </border>
    <border>
      <left style="dotted">
        <color rgb="FFFF0000"/>
      </left>
      <right/>
      <top style="dotted">
        <color rgb="FFFF0000"/>
      </top>
      <bottom/>
      <diagonal/>
    </border>
    <border>
      <left/>
      <right style="dotted">
        <color rgb="FFFF0000"/>
      </right>
      <top style="dotted">
        <color rgb="FFFF0000"/>
      </top>
      <bottom/>
      <diagonal/>
    </border>
    <border>
      <left/>
      <right style="dotted">
        <color rgb="FFFF0000"/>
      </right>
      <top/>
      <bottom style="dotted">
        <color rgb="FFFF0000"/>
      </bottom>
      <diagonal/>
    </border>
    <border>
      <left/>
      <right style="dotted">
        <color rgb="FFFF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/>
    <xf numFmtId="0" fontId="5" fillId="0" borderId="0" xfId="0" applyFont="1" applyAlignment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6" fillId="0" borderId="0" xfId="0" applyFont="1" applyBorder="1"/>
    <xf numFmtId="0" fontId="6" fillId="0" borderId="20" xfId="0" applyFont="1" applyBorder="1" applyAlignment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/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9" fillId="0" borderId="0" xfId="0" applyFont="1" applyFill="1" applyBorder="1"/>
    <xf numFmtId="0" fontId="2" fillId="2" borderId="0" xfId="0" applyFont="1" applyFill="1"/>
    <xf numFmtId="0" fontId="8" fillId="0" borderId="0" xfId="0" applyFont="1"/>
    <xf numFmtId="0" fontId="2" fillId="2" borderId="0" xfId="0" applyFont="1" applyFill="1" applyAlignment="1"/>
    <xf numFmtId="0" fontId="6" fillId="0" borderId="0" xfId="0" applyFont="1" applyFill="1" applyBorder="1"/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0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12" fillId="0" borderId="0" xfId="0" applyFont="1"/>
    <xf numFmtId="0" fontId="10" fillId="2" borderId="0" xfId="0" applyFont="1" applyFill="1" applyAlignment="1"/>
    <xf numFmtId="0" fontId="2" fillId="5" borderId="0" xfId="0" applyFont="1" applyFill="1" applyAlignment="1">
      <alignment horizontal="center"/>
    </xf>
    <xf numFmtId="0" fontId="2" fillId="5" borderId="0" xfId="0" applyFont="1" applyFill="1"/>
    <xf numFmtId="0" fontId="16" fillId="6" borderId="0" xfId="0" applyFont="1" applyFill="1" applyAlignment="1"/>
    <xf numFmtId="0" fontId="2" fillId="2" borderId="0" xfId="0" applyFont="1" applyFill="1" applyBorder="1" applyAlignment="1">
      <alignment horizontal="left"/>
    </xf>
    <xf numFmtId="0" fontId="4" fillId="6" borderId="0" xfId="0" applyFont="1" applyFill="1" applyAlignment="1">
      <alignment horizontal="center"/>
    </xf>
    <xf numFmtId="0" fontId="2" fillId="2" borderId="0" xfId="0" applyFont="1" applyFill="1" applyBorder="1" applyAlignment="1"/>
    <xf numFmtId="0" fontId="10" fillId="0" borderId="8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 applyAlignment="1"/>
    <xf numFmtId="43" fontId="2" fillId="2" borderId="0" xfId="0" applyNumberFormat="1" applyFont="1" applyFill="1" applyBorder="1" applyAlignment="1"/>
    <xf numFmtId="0" fontId="2" fillId="2" borderId="0" xfId="0" applyFont="1" applyFill="1" applyBorder="1"/>
    <xf numFmtId="0" fontId="21" fillId="0" borderId="0" xfId="0" applyFont="1"/>
    <xf numFmtId="0" fontId="21" fillId="0" borderId="0" xfId="0" applyFont="1" applyAlignment="1"/>
    <xf numFmtId="0" fontId="18" fillId="0" borderId="0" xfId="0" applyFont="1"/>
    <xf numFmtId="0" fontId="23" fillId="0" borderId="0" xfId="0" applyFont="1"/>
    <xf numFmtId="0" fontId="29" fillId="0" borderId="0" xfId="0" applyFont="1"/>
    <xf numFmtId="0" fontId="5" fillId="3" borderId="21" xfId="0" applyFont="1" applyFill="1" applyBorder="1"/>
    <xf numFmtId="0" fontId="5" fillId="3" borderId="14" xfId="0" applyFont="1" applyFill="1" applyBorder="1"/>
    <xf numFmtId="0" fontId="10" fillId="2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20" xfId="0" applyFont="1" applyBorder="1" applyAlignment="1">
      <alignment horizontal="center"/>
    </xf>
    <xf numFmtId="0" fontId="6" fillId="0" borderId="15" xfId="0" applyFont="1" applyBorder="1" applyAlignment="1"/>
    <xf numFmtId="0" fontId="6" fillId="0" borderId="6" xfId="0" applyFont="1" applyBorder="1" applyAlignment="1"/>
    <xf numFmtId="0" fontId="6" fillId="0" borderId="16" xfId="0" applyFont="1" applyBorder="1" applyAlignment="1"/>
    <xf numFmtId="0" fontId="3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2" fillId="3" borderId="22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28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6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36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37" fillId="0" borderId="8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43" fontId="17" fillId="3" borderId="22" xfId="1" applyFont="1" applyFill="1" applyBorder="1" applyAlignment="1">
      <alignment horizontal="center"/>
    </xf>
    <xf numFmtId="43" fontId="17" fillId="3" borderId="6" xfId="1" applyFont="1" applyFill="1" applyBorder="1" applyAlignment="1">
      <alignment horizontal="center"/>
    </xf>
    <xf numFmtId="43" fontId="17" fillId="3" borderId="23" xfId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43" fontId="2" fillId="2" borderId="0" xfId="0" applyNumberFormat="1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left"/>
    </xf>
    <xf numFmtId="0" fontId="12" fillId="3" borderId="27" xfId="0" applyFont="1" applyFill="1" applyBorder="1" applyAlignment="1">
      <alignment horizontal="left"/>
    </xf>
    <xf numFmtId="43" fontId="12" fillId="2" borderId="0" xfId="1" applyFont="1" applyFill="1" applyBorder="1" applyAlignment="1">
      <alignment horizontal="center"/>
    </xf>
    <xf numFmtId="2" fontId="12" fillId="3" borderId="22" xfId="0" applyNumberFormat="1" applyFont="1" applyFill="1" applyBorder="1" applyAlignment="1">
      <alignment horizontal="center"/>
    </xf>
    <xf numFmtId="2" fontId="12" fillId="3" borderId="6" xfId="0" applyNumberFormat="1" applyFont="1" applyFill="1" applyBorder="1" applyAlignment="1">
      <alignment horizontal="center"/>
    </xf>
    <xf numFmtId="2" fontId="12" fillId="3" borderId="23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43" fontId="12" fillId="3" borderId="22" xfId="1" applyFont="1" applyFill="1" applyBorder="1" applyAlignment="1">
      <alignment horizontal="center"/>
    </xf>
    <xf numFmtId="43" fontId="12" fillId="3" borderId="6" xfId="1" applyFont="1" applyFill="1" applyBorder="1" applyAlignment="1">
      <alignment horizontal="center"/>
    </xf>
    <xf numFmtId="43" fontId="12" fillId="3" borderId="23" xfId="1" applyFont="1" applyFill="1" applyBorder="1" applyAlignment="1">
      <alignment horizontal="center"/>
    </xf>
    <xf numFmtId="0" fontId="2" fillId="2" borderId="2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0" xfId="0" applyFont="1" applyAlignment="1">
      <alignment horizontal="right"/>
    </xf>
    <xf numFmtId="43" fontId="6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3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1" xfId="0" quotePrefix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13" fillId="0" borderId="2" xfId="0" applyFont="1" applyBorder="1" applyAlignment="1">
      <alignment horizontal="center"/>
    </xf>
    <xf numFmtId="0" fontId="30" fillId="0" borderId="2" xfId="0" applyFont="1" applyBorder="1" applyAlignment="1">
      <alignment horizontal="left"/>
    </xf>
    <xf numFmtId="0" fontId="21" fillId="0" borderId="0" xfId="0" applyFont="1" applyAlignment="1">
      <alignment horizontal="left"/>
    </xf>
    <xf numFmtId="43" fontId="6" fillId="0" borderId="8" xfId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3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3" fontId="6" fillId="0" borderId="10" xfId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3" fontId="6" fillId="0" borderId="11" xfId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3" fontId="6" fillId="0" borderId="7" xfId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43" fontId="6" fillId="0" borderId="6" xfId="1" applyFont="1" applyBorder="1" applyAlignment="1">
      <alignment horizontal="center"/>
    </xf>
    <xf numFmtId="43" fontId="6" fillId="0" borderId="11" xfId="1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6" fillId="0" borderId="15" xfId="1" applyFont="1" applyBorder="1" applyAlignment="1">
      <alignment horizontal="center"/>
    </xf>
    <xf numFmtId="43" fontId="6" fillId="0" borderId="16" xfId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3" fontId="6" fillId="8" borderId="15" xfId="1" applyFont="1" applyFill="1" applyBorder="1" applyAlignment="1">
      <alignment horizontal="center"/>
    </xf>
    <xf numFmtId="43" fontId="6" fillId="8" borderId="6" xfId="1" applyFont="1" applyFill="1" applyBorder="1" applyAlignment="1">
      <alignment horizontal="center"/>
    </xf>
    <xf numFmtId="43" fontId="6" fillId="8" borderId="16" xfId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43" fontId="5" fillId="0" borderId="12" xfId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3" fontId="20" fillId="0" borderId="6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1" fillId="0" borderId="2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6" fillId="0" borderId="1" xfId="0" applyFont="1" applyBorder="1" applyAlignment="1"/>
    <xf numFmtId="43" fontId="6" fillId="0" borderId="2" xfId="0" applyNumberFormat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100820</xdr:colOff>
      <xdr:row>36</xdr:row>
      <xdr:rowOff>17304</xdr:rowOff>
    </xdr:from>
    <xdr:to>
      <xdr:col>40</xdr:col>
      <xdr:colOff>0</xdr:colOff>
      <xdr:row>37</xdr:row>
      <xdr:rowOff>11905</xdr:rowOff>
    </xdr:to>
    <xdr:sp macro="" textlink="">
      <xdr:nvSpPr>
        <xdr:cNvPr id="2" name="ลูกศรลง 8"/>
        <xdr:cNvSpPr/>
      </xdr:nvSpPr>
      <xdr:spPr>
        <a:xfrm rot="16200000">
          <a:off x="4369125" y="11191405"/>
          <a:ext cx="292258" cy="25636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119061</xdr:colOff>
      <xdr:row>36</xdr:row>
      <xdr:rowOff>11906</xdr:rowOff>
    </xdr:from>
    <xdr:to>
      <xdr:col>5</xdr:col>
      <xdr:colOff>35717</xdr:colOff>
      <xdr:row>37</xdr:row>
      <xdr:rowOff>0</xdr:rowOff>
    </xdr:to>
    <xdr:sp macro="" textlink="">
      <xdr:nvSpPr>
        <xdr:cNvPr id="3" name="ลูกศรลง 8"/>
        <xdr:cNvSpPr/>
      </xdr:nvSpPr>
      <xdr:spPr>
        <a:xfrm>
          <a:off x="238124" y="11322844"/>
          <a:ext cx="392906" cy="28575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95250</xdr:colOff>
      <xdr:row>42</xdr:row>
      <xdr:rowOff>11906</xdr:rowOff>
    </xdr:from>
    <xdr:to>
      <xdr:col>5</xdr:col>
      <xdr:colOff>11906</xdr:colOff>
      <xdr:row>43</xdr:row>
      <xdr:rowOff>0</xdr:rowOff>
    </xdr:to>
    <xdr:sp macro="" textlink="">
      <xdr:nvSpPr>
        <xdr:cNvPr id="5" name="ลูกศรลง 8"/>
        <xdr:cNvSpPr/>
      </xdr:nvSpPr>
      <xdr:spPr>
        <a:xfrm>
          <a:off x="214313" y="12811125"/>
          <a:ext cx="392906" cy="28575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95249</xdr:colOff>
      <xdr:row>48</xdr:row>
      <xdr:rowOff>285751</xdr:rowOff>
    </xdr:from>
    <xdr:to>
      <xdr:col>5</xdr:col>
      <xdr:colOff>11905</xdr:colOff>
      <xdr:row>49</xdr:row>
      <xdr:rowOff>273844</xdr:rowOff>
    </xdr:to>
    <xdr:sp macro="" textlink="">
      <xdr:nvSpPr>
        <xdr:cNvPr id="6" name="ลูกศรลง 8"/>
        <xdr:cNvSpPr/>
      </xdr:nvSpPr>
      <xdr:spPr>
        <a:xfrm>
          <a:off x="214312" y="14870907"/>
          <a:ext cx="392906" cy="28575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62</xdr:col>
      <xdr:colOff>95250</xdr:colOff>
      <xdr:row>41</xdr:row>
      <xdr:rowOff>273844</xdr:rowOff>
    </xdr:from>
    <xdr:to>
      <xdr:col>66</xdr:col>
      <xdr:colOff>11906</xdr:colOff>
      <xdr:row>42</xdr:row>
      <xdr:rowOff>261938</xdr:rowOff>
    </xdr:to>
    <xdr:sp macro="" textlink="">
      <xdr:nvSpPr>
        <xdr:cNvPr id="7" name="ลูกศรลง 8"/>
        <xdr:cNvSpPr/>
      </xdr:nvSpPr>
      <xdr:spPr>
        <a:xfrm>
          <a:off x="7358063" y="12775407"/>
          <a:ext cx="392906" cy="28575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95250</xdr:colOff>
      <xdr:row>52</xdr:row>
      <xdr:rowOff>23813</xdr:rowOff>
    </xdr:from>
    <xdr:to>
      <xdr:col>5</xdr:col>
      <xdr:colOff>11906</xdr:colOff>
      <xdr:row>53</xdr:row>
      <xdr:rowOff>11906</xdr:rowOff>
    </xdr:to>
    <xdr:sp macro="" textlink="">
      <xdr:nvSpPr>
        <xdr:cNvPr id="8" name="ลูกศรลง 8"/>
        <xdr:cNvSpPr/>
      </xdr:nvSpPr>
      <xdr:spPr>
        <a:xfrm>
          <a:off x="214313" y="15799594"/>
          <a:ext cx="392906" cy="28575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54</xdr:col>
      <xdr:colOff>95250</xdr:colOff>
      <xdr:row>52</xdr:row>
      <xdr:rowOff>1</xdr:rowOff>
    </xdr:from>
    <xdr:to>
      <xdr:col>58</xdr:col>
      <xdr:colOff>11906</xdr:colOff>
      <xdr:row>52</xdr:row>
      <xdr:rowOff>285751</xdr:rowOff>
    </xdr:to>
    <xdr:sp macro="" textlink="">
      <xdr:nvSpPr>
        <xdr:cNvPr id="9" name="ลูกศรลง 8"/>
        <xdr:cNvSpPr/>
      </xdr:nvSpPr>
      <xdr:spPr>
        <a:xfrm>
          <a:off x="6405563" y="15775782"/>
          <a:ext cx="392906" cy="28575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83344</xdr:colOff>
      <xdr:row>52</xdr:row>
      <xdr:rowOff>11907</xdr:rowOff>
    </xdr:from>
    <xdr:to>
      <xdr:col>41</xdr:col>
      <xdr:colOff>0</xdr:colOff>
      <xdr:row>53</xdr:row>
      <xdr:rowOff>0</xdr:rowOff>
    </xdr:to>
    <xdr:sp macro="" textlink="">
      <xdr:nvSpPr>
        <xdr:cNvPr id="10" name="ลูกศรลง 8"/>
        <xdr:cNvSpPr/>
      </xdr:nvSpPr>
      <xdr:spPr>
        <a:xfrm>
          <a:off x="4369594" y="15787688"/>
          <a:ext cx="392906" cy="28575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95250</xdr:colOff>
      <xdr:row>52</xdr:row>
      <xdr:rowOff>23813</xdr:rowOff>
    </xdr:from>
    <xdr:to>
      <xdr:col>41</xdr:col>
      <xdr:colOff>11906</xdr:colOff>
      <xdr:row>53</xdr:row>
      <xdr:rowOff>11906</xdr:rowOff>
    </xdr:to>
    <xdr:sp macro="" textlink="">
      <xdr:nvSpPr>
        <xdr:cNvPr id="35" name="ลูกศรลง 8"/>
        <xdr:cNvSpPr/>
      </xdr:nvSpPr>
      <xdr:spPr>
        <a:xfrm>
          <a:off x="214313" y="15644813"/>
          <a:ext cx="392906" cy="285749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54</xdr:col>
      <xdr:colOff>95250</xdr:colOff>
      <xdr:row>52</xdr:row>
      <xdr:rowOff>23813</xdr:rowOff>
    </xdr:from>
    <xdr:to>
      <xdr:col>58</xdr:col>
      <xdr:colOff>11906</xdr:colOff>
      <xdr:row>53</xdr:row>
      <xdr:rowOff>11906</xdr:rowOff>
    </xdr:to>
    <xdr:sp macro="" textlink="">
      <xdr:nvSpPr>
        <xdr:cNvPr id="36" name="ลูกศรลง 8"/>
        <xdr:cNvSpPr/>
      </xdr:nvSpPr>
      <xdr:spPr>
        <a:xfrm>
          <a:off x="214313" y="15644813"/>
          <a:ext cx="392906" cy="285749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95250</xdr:colOff>
      <xdr:row>52</xdr:row>
      <xdr:rowOff>23813</xdr:rowOff>
    </xdr:from>
    <xdr:to>
      <xdr:col>41</xdr:col>
      <xdr:colOff>11906</xdr:colOff>
      <xdr:row>53</xdr:row>
      <xdr:rowOff>11906</xdr:rowOff>
    </xdr:to>
    <xdr:sp macro="" textlink="">
      <xdr:nvSpPr>
        <xdr:cNvPr id="38" name="ลูกศรลง 8"/>
        <xdr:cNvSpPr/>
      </xdr:nvSpPr>
      <xdr:spPr>
        <a:xfrm>
          <a:off x="214313" y="15644813"/>
          <a:ext cx="392906" cy="285749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54</xdr:col>
      <xdr:colOff>95250</xdr:colOff>
      <xdr:row>52</xdr:row>
      <xdr:rowOff>23813</xdr:rowOff>
    </xdr:from>
    <xdr:to>
      <xdr:col>58</xdr:col>
      <xdr:colOff>11906</xdr:colOff>
      <xdr:row>53</xdr:row>
      <xdr:rowOff>11906</xdr:rowOff>
    </xdr:to>
    <xdr:sp macro="" textlink="">
      <xdr:nvSpPr>
        <xdr:cNvPr id="39" name="ลูกศรลง 8"/>
        <xdr:cNvSpPr/>
      </xdr:nvSpPr>
      <xdr:spPr>
        <a:xfrm>
          <a:off x="214313" y="15644813"/>
          <a:ext cx="392906" cy="285749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54</xdr:col>
      <xdr:colOff>83344</xdr:colOff>
      <xdr:row>52</xdr:row>
      <xdr:rowOff>11907</xdr:rowOff>
    </xdr:from>
    <xdr:to>
      <xdr:col>58</xdr:col>
      <xdr:colOff>0</xdr:colOff>
      <xdr:row>53</xdr:row>
      <xdr:rowOff>0</xdr:rowOff>
    </xdr:to>
    <xdr:sp macro="" textlink="">
      <xdr:nvSpPr>
        <xdr:cNvPr id="42" name="ลูกศรลง 8"/>
        <xdr:cNvSpPr/>
      </xdr:nvSpPr>
      <xdr:spPr>
        <a:xfrm>
          <a:off x="4369594" y="15632907"/>
          <a:ext cx="392906" cy="285749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54</xdr:col>
      <xdr:colOff>95250</xdr:colOff>
      <xdr:row>52</xdr:row>
      <xdr:rowOff>23813</xdr:rowOff>
    </xdr:from>
    <xdr:to>
      <xdr:col>58</xdr:col>
      <xdr:colOff>11906</xdr:colOff>
      <xdr:row>53</xdr:row>
      <xdr:rowOff>11906</xdr:rowOff>
    </xdr:to>
    <xdr:sp macro="" textlink="">
      <xdr:nvSpPr>
        <xdr:cNvPr id="43" name="ลูกศรลง 8"/>
        <xdr:cNvSpPr/>
      </xdr:nvSpPr>
      <xdr:spPr>
        <a:xfrm>
          <a:off x="4381500" y="15644813"/>
          <a:ext cx="392906" cy="285749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54</xdr:col>
      <xdr:colOff>95250</xdr:colOff>
      <xdr:row>52</xdr:row>
      <xdr:rowOff>23813</xdr:rowOff>
    </xdr:from>
    <xdr:to>
      <xdr:col>58</xdr:col>
      <xdr:colOff>11906</xdr:colOff>
      <xdr:row>53</xdr:row>
      <xdr:rowOff>11906</xdr:rowOff>
    </xdr:to>
    <xdr:sp macro="" textlink="">
      <xdr:nvSpPr>
        <xdr:cNvPr id="44" name="ลูกศรลง 8"/>
        <xdr:cNvSpPr/>
      </xdr:nvSpPr>
      <xdr:spPr>
        <a:xfrm>
          <a:off x="4381500" y="15644813"/>
          <a:ext cx="392906" cy="285749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73</xdr:col>
      <xdr:colOff>35718</xdr:colOff>
      <xdr:row>51</xdr:row>
      <xdr:rowOff>11906</xdr:rowOff>
    </xdr:from>
    <xdr:to>
      <xdr:col>74</xdr:col>
      <xdr:colOff>65867</xdr:colOff>
      <xdr:row>52</xdr:row>
      <xdr:rowOff>6508</xdr:rowOff>
    </xdr:to>
    <xdr:sp macro="" textlink="">
      <xdr:nvSpPr>
        <xdr:cNvPr id="45" name="ลูกศรลง 8"/>
        <xdr:cNvSpPr/>
      </xdr:nvSpPr>
      <xdr:spPr>
        <a:xfrm rot="16200000">
          <a:off x="8536695" y="15406773"/>
          <a:ext cx="292258" cy="149212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94</xdr:col>
      <xdr:colOff>47626</xdr:colOff>
      <xdr:row>51</xdr:row>
      <xdr:rowOff>23812</xdr:rowOff>
    </xdr:from>
    <xdr:to>
      <xdr:col>95</xdr:col>
      <xdr:colOff>77776</xdr:colOff>
      <xdr:row>52</xdr:row>
      <xdr:rowOff>18414</xdr:rowOff>
    </xdr:to>
    <xdr:sp macro="" textlink="">
      <xdr:nvSpPr>
        <xdr:cNvPr id="46" name="ลูกศรลง 8"/>
        <xdr:cNvSpPr/>
      </xdr:nvSpPr>
      <xdr:spPr>
        <a:xfrm rot="16200000">
          <a:off x="11048916" y="15418679"/>
          <a:ext cx="292258" cy="149212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</xdr:colOff>
      <xdr:row>0</xdr:row>
      <xdr:rowOff>0</xdr:rowOff>
    </xdr:from>
    <xdr:to>
      <xdr:col>30</xdr:col>
      <xdr:colOff>47625</xdr:colOff>
      <xdr:row>4</xdr:row>
      <xdr:rowOff>5134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0"/>
          <a:ext cx="952500" cy="103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</xdr:colOff>
      <xdr:row>0</xdr:row>
      <xdr:rowOff>0</xdr:rowOff>
    </xdr:from>
    <xdr:to>
      <xdr:col>30</xdr:col>
      <xdr:colOff>47625</xdr:colOff>
      <xdr:row>4</xdr:row>
      <xdr:rowOff>5134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0"/>
          <a:ext cx="952500" cy="107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0</xdr:row>
      <xdr:rowOff>47625</xdr:rowOff>
    </xdr:from>
    <xdr:to>
      <xdr:col>32</xdr:col>
      <xdr:colOff>38100</xdr:colOff>
      <xdr:row>4</xdr:row>
      <xdr:rowOff>14659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47625"/>
          <a:ext cx="952500" cy="995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95250</xdr:colOff>
      <xdr:row>0</xdr:row>
      <xdr:rowOff>47625</xdr:rowOff>
    </xdr:from>
    <xdr:to>
      <xdr:col>32</xdr:col>
      <xdr:colOff>19050</xdr:colOff>
      <xdr:row>3</xdr:row>
      <xdr:rowOff>252784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47625"/>
          <a:ext cx="952500" cy="103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0</xdr:row>
      <xdr:rowOff>9525</xdr:rowOff>
    </xdr:from>
    <xdr:to>
      <xdr:col>29</xdr:col>
      <xdr:colOff>0</xdr:colOff>
      <xdr:row>3</xdr:row>
      <xdr:rowOff>171450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9525"/>
          <a:ext cx="9429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107</xdr:col>
      <xdr:colOff>0</xdr:colOff>
      <xdr:row>5</xdr:row>
      <xdr:rowOff>253999</xdr:rowOff>
    </xdr:from>
    <xdr:to>
      <xdr:col>108</xdr:col>
      <xdr:colOff>100263</xdr:colOff>
      <xdr:row>7</xdr:row>
      <xdr:rowOff>36933</xdr:rowOff>
    </xdr:to>
    <xdr:sp macro="" textlink="">
      <xdr:nvSpPr>
        <xdr:cNvPr id="3" name="ลูกศรลง 8"/>
        <xdr:cNvSpPr/>
      </xdr:nvSpPr>
      <xdr:spPr>
        <a:xfrm rot="5400000">
          <a:off x="13340206" y="1688126"/>
          <a:ext cx="290934" cy="21668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105</xdr:col>
      <xdr:colOff>68707</xdr:colOff>
      <xdr:row>5</xdr:row>
      <xdr:rowOff>15959</xdr:rowOff>
    </xdr:from>
    <xdr:to>
      <xdr:col>105</xdr:col>
      <xdr:colOff>275167</xdr:colOff>
      <xdr:row>5</xdr:row>
      <xdr:rowOff>211666</xdr:rowOff>
    </xdr:to>
    <xdr:sp macro="" textlink="">
      <xdr:nvSpPr>
        <xdr:cNvPr id="4" name="ลูกศรลง 8"/>
        <xdr:cNvSpPr/>
      </xdr:nvSpPr>
      <xdr:spPr>
        <a:xfrm>
          <a:off x="12292457" y="1412959"/>
          <a:ext cx="206460" cy="195707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106</xdr:col>
      <xdr:colOff>42333</xdr:colOff>
      <xdr:row>5</xdr:row>
      <xdr:rowOff>21167</xdr:rowOff>
    </xdr:from>
    <xdr:to>
      <xdr:col>106</xdr:col>
      <xdr:colOff>248793</xdr:colOff>
      <xdr:row>5</xdr:row>
      <xdr:rowOff>216874</xdr:rowOff>
    </xdr:to>
    <xdr:sp macro="" textlink="">
      <xdr:nvSpPr>
        <xdr:cNvPr id="7" name="ลูกศรลง 8"/>
        <xdr:cNvSpPr/>
      </xdr:nvSpPr>
      <xdr:spPr>
        <a:xfrm>
          <a:off x="13218583" y="1418167"/>
          <a:ext cx="206460" cy="195707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107</xdr:col>
      <xdr:colOff>0</xdr:colOff>
      <xdr:row>5</xdr:row>
      <xdr:rowOff>253999</xdr:rowOff>
    </xdr:from>
    <xdr:to>
      <xdr:col>108</xdr:col>
      <xdr:colOff>100263</xdr:colOff>
      <xdr:row>7</xdr:row>
      <xdr:rowOff>36933</xdr:rowOff>
    </xdr:to>
    <xdr:sp macro="" textlink="">
      <xdr:nvSpPr>
        <xdr:cNvPr id="8" name="ลูกศรลง 8"/>
        <xdr:cNvSpPr/>
      </xdr:nvSpPr>
      <xdr:spPr>
        <a:xfrm rot="5400000">
          <a:off x="13217440" y="1695534"/>
          <a:ext cx="297284" cy="21456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65</xdr:col>
      <xdr:colOff>74084</xdr:colOff>
      <xdr:row>8</xdr:row>
      <xdr:rowOff>0</xdr:rowOff>
    </xdr:from>
    <xdr:to>
      <xdr:col>109</xdr:col>
      <xdr:colOff>42334</xdr:colOff>
      <xdr:row>22</xdr:row>
      <xdr:rowOff>190500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7641167" y="2159000"/>
          <a:ext cx="5492750" cy="3767667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107</xdr:col>
      <xdr:colOff>0</xdr:colOff>
      <xdr:row>5</xdr:row>
      <xdr:rowOff>0</xdr:rowOff>
    </xdr:from>
    <xdr:to>
      <xdr:col>108</xdr:col>
      <xdr:colOff>100263</xdr:colOff>
      <xdr:row>6</xdr:row>
      <xdr:rowOff>36933</xdr:rowOff>
    </xdr:to>
    <xdr:sp macro="" textlink="">
      <xdr:nvSpPr>
        <xdr:cNvPr id="2" name="ลูกศรลง 8"/>
        <xdr:cNvSpPr/>
      </xdr:nvSpPr>
      <xdr:spPr>
        <a:xfrm rot="5400000">
          <a:off x="13217440" y="1695534"/>
          <a:ext cx="297284" cy="21456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105</xdr:col>
      <xdr:colOff>68707</xdr:colOff>
      <xdr:row>4</xdr:row>
      <xdr:rowOff>15959</xdr:rowOff>
    </xdr:from>
    <xdr:to>
      <xdr:col>105</xdr:col>
      <xdr:colOff>275167</xdr:colOff>
      <xdr:row>4</xdr:row>
      <xdr:rowOff>211666</xdr:rowOff>
    </xdr:to>
    <xdr:sp macro="" textlink="">
      <xdr:nvSpPr>
        <xdr:cNvPr id="3" name="ลูกศรลง 8"/>
        <xdr:cNvSpPr/>
      </xdr:nvSpPr>
      <xdr:spPr>
        <a:xfrm>
          <a:off x="12070207" y="1158959"/>
          <a:ext cx="206460" cy="195707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106</xdr:col>
      <xdr:colOff>61383</xdr:colOff>
      <xdr:row>4</xdr:row>
      <xdr:rowOff>30692</xdr:rowOff>
    </xdr:from>
    <xdr:to>
      <xdr:col>106</xdr:col>
      <xdr:colOff>267843</xdr:colOff>
      <xdr:row>4</xdr:row>
      <xdr:rowOff>226399</xdr:rowOff>
    </xdr:to>
    <xdr:sp macro="" textlink="">
      <xdr:nvSpPr>
        <xdr:cNvPr id="6" name="ลูกศรลง 8"/>
        <xdr:cNvSpPr/>
      </xdr:nvSpPr>
      <xdr:spPr>
        <a:xfrm>
          <a:off x="13005858" y="1173692"/>
          <a:ext cx="206460" cy="195707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65</xdr:col>
      <xdr:colOff>83343</xdr:colOff>
      <xdr:row>7</xdr:row>
      <xdr:rowOff>11906</xdr:rowOff>
    </xdr:from>
    <xdr:to>
      <xdr:col>109</xdr:col>
      <xdr:colOff>95249</xdr:colOff>
      <xdr:row>21</xdr:row>
      <xdr:rowOff>142875</xdr:rowOff>
    </xdr:to>
    <xdr:cxnSp macro="">
      <xdr:nvCxnSpPr>
        <xdr:cNvPr id="8" name="ลูกศรเชื่อมต่อแบบตรง 7"/>
        <xdr:cNvCxnSpPr/>
      </xdr:nvCxnSpPr>
      <xdr:spPr>
        <a:xfrm>
          <a:off x="7822406" y="1952625"/>
          <a:ext cx="5774531" cy="3798094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457200</xdr:colOff>
      <xdr:row>49</xdr:row>
      <xdr:rowOff>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0" y="0"/>
          <a:ext cx="6553200" cy="933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22" zoomScale="80" zoomScaleNormal="80" workbookViewId="0">
      <selection activeCell="C29" sqref="C29"/>
    </sheetView>
  </sheetViews>
  <sheetFormatPr defaultRowHeight="26.25"/>
  <cols>
    <col min="1" max="1" width="22.28515625" style="49" bestFit="1" customWidth="1"/>
    <col min="2" max="2" width="135.85546875" style="49" customWidth="1"/>
    <col min="3" max="16384" width="9.140625" style="49"/>
  </cols>
  <sheetData>
    <row r="1" spans="1:2" ht="29.25">
      <c r="A1" s="65" t="s">
        <v>264</v>
      </c>
      <c r="B1" s="65"/>
    </row>
    <row r="2" spans="1:2">
      <c r="A2" s="66" t="s">
        <v>242</v>
      </c>
      <c r="B2" s="66"/>
    </row>
    <row r="3" spans="1:2">
      <c r="A3" s="66" t="s">
        <v>265</v>
      </c>
      <c r="B3" s="66"/>
    </row>
    <row r="4" spans="1:2">
      <c r="A4" s="66" t="s">
        <v>243</v>
      </c>
      <c r="B4" s="66"/>
    </row>
    <row r="5" spans="1:2">
      <c r="A5" s="66" t="s">
        <v>263</v>
      </c>
      <c r="B5" s="66"/>
    </row>
    <row r="6" spans="1:2">
      <c r="A6" s="50" t="s">
        <v>225</v>
      </c>
      <c r="B6" s="49" t="s">
        <v>252</v>
      </c>
    </row>
    <row r="7" spans="1:2">
      <c r="B7" s="49" t="s">
        <v>226</v>
      </c>
    </row>
    <row r="8" spans="1:2">
      <c r="B8" s="49" t="s">
        <v>244</v>
      </c>
    </row>
    <row r="9" spans="1:2">
      <c r="B9" s="49" t="s">
        <v>245</v>
      </c>
    </row>
    <row r="10" spans="1:2">
      <c r="B10" s="49" t="s">
        <v>246</v>
      </c>
    </row>
    <row r="11" spans="1:2">
      <c r="B11" s="49" t="s">
        <v>251</v>
      </c>
    </row>
    <row r="12" spans="1:2">
      <c r="B12" s="49" t="s">
        <v>228</v>
      </c>
    </row>
    <row r="13" spans="1:2">
      <c r="B13" s="49" t="s">
        <v>250</v>
      </c>
    </row>
    <row r="14" spans="1:2">
      <c r="B14" s="49" t="s">
        <v>247</v>
      </c>
    </row>
    <row r="15" spans="1:2">
      <c r="B15" s="49" t="s">
        <v>120</v>
      </c>
    </row>
    <row r="16" spans="1:2">
      <c r="B16" s="49" t="s">
        <v>249</v>
      </c>
    </row>
    <row r="17" spans="1:2">
      <c r="B17" s="49" t="s">
        <v>266</v>
      </c>
    </row>
    <row r="18" spans="1:2">
      <c r="B18" s="49" t="s">
        <v>248</v>
      </c>
    </row>
    <row r="19" spans="1:2" ht="29.25">
      <c r="B19" s="49" t="s">
        <v>253</v>
      </c>
    </row>
    <row r="20" spans="1:2">
      <c r="B20" s="49" t="s">
        <v>229</v>
      </c>
    </row>
    <row r="21" spans="1:2" ht="29.25">
      <c r="B21" s="49" t="s">
        <v>254</v>
      </c>
    </row>
    <row r="22" spans="1:2">
      <c r="B22" s="49" t="s">
        <v>255</v>
      </c>
    </row>
    <row r="23" spans="1:2" ht="29.25">
      <c r="B23" s="49" t="s">
        <v>303</v>
      </c>
    </row>
    <row r="24" spans="1:2">
      <c r="B24" s="49" t="s">
        <v>231</v>
      </c>
    </row>
    <row r="25" spans="1:2" ht="29.25">
      <c r="B25" s="49" t="s">
        <v>256</v>
      </c>
    </row>
    <row r="26" spans="1:2">
      <c r="B26" s="49" t="s">
        <v>257</v>
      </c>
    </row>
    <row r="27" spans="1:2">
      <c r="A27" s="51" t="s">
        <v>232</v>
      </c>
      <c r="B27" s="49" t="s">
        <v>258</v>
      </c>
    </row>
    <row r="28" spans="1:2">
      <c r="A28" s="51" t="s">
        <v>233</v>
      </c>
      <c r="B28" s="49" t="s">
        <v>259</v>
      </c>
    </row>
    <row r="29" spans="1:2">
      <c r="A29" s="51" t="s">
        <v>234</v>
      </c>
      <c r="B29" s="49" t="s">
        <v>260</v>
      </c>
    </row>
    <row r="30" spans="1:2">
      <c r="B30" s="49" t="s">
        <v>235</v>
      </c>
    </row>
    <row r="31" spans="1:2" ht="29.25">
      <c r="A31" s="51" t="s">
        <v>240</v>
      </c>
      <c r="B31" s="49" t="s">
        <v>261</v>
      </c>
    </row>
    <row r="32" spans="1:2" ht="29.25">
      <c r="A32" s="51" t="s">
        <v>241</v>
      </c>
      <c r="B32" s="49" t="s">
        <v>261</v>
      </c>
    </row>
    <row r="33" spans="1:2">
      <c r="A33" s="51" t="s">
        <v>237</v>
      </c>
      <c r="B33" s="49" t="s">
        <v>262</v>
      </c>
    </row>
    <row r="34" spans="1:2">
      <c r="A34" s="51" t="s">
        <v>239</v>
      </c>
      <c r="B34" s="49" t="s">
        <v>238</v>
      </c>
    </row>
    <row r="35" spans="1:2">
      <c r="A35" s="51" t="s">
        <v>268</v>
      </c>
      <c r="B35" s="49" t="s">
        <v>269</v>
      </c>
    </row>
    <row r="36" spans="1:2">
      <c r="B36" s="49" t="s">
        <v>278</v>
      </c>
    </row>
    <row r="37" spans="1:2">
      <c r="B37" s="49" t="s">
        <v>270</v>
      </c>
    </row>
    <row r="38" spans="1:2">
      <c r="B38" s="49" t="s">
        <v>277</v>
      </c>
    </row>
    <row r="39" spans="1:2">
      <c r="B39" s="49" t="s">
        <v>271</v>
      </c>
    </row>
    <row r="40" spans="1:2">
      <c r="B40" s="49" t="s">
        <v>272</v>
      </c>
    </row>
    <row r="41" spans="1:2">
      <c r="B41" s="49" t="s">
        <v>273</v>
      </c>
    </row>
    <row r="42" spans="1:2">
      <c r="B42" s="49" t="s">
        <v>274</v>
      </c>
    </row>
    <row r="43" spans="1:2">
      <c r="B43" s="49" t="s">
        <v>275</v>
      </c>
    </row>
    <row r="44" spans="1:2">
      <c r="B44" s="49" t="s">
        <v>276</v>
      </c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BC399"/>
  <sheetViews>
    <sheetView topLeftCell="A160" workbookViewId="0">
      <selection activeCell="J170" sqref="J170:AB170"/>
    </sheetView>
  </sheetViews>
  <sheetFormatPr defaultColWidth="9.140625" defaultRowHeight="20.25"/>
  <cols>
    <col min="1" max="77" width="1.7109375" style="3" customWidth="1"/>
    <col min="78" max="16384" width="9.140625" style="3"/>
  </cols>
  <sheetData>
    <row r="1" spans="2:55" ht="23.25">
      <c r="B1" s="132">
        <v>1</v>
      </c>
      <c r="C1" s="132"/>
      <c r="AY1" s="139" t="s">
        <v>46</v>
      </c>
      <c r="AZ1" s="139"/>
      <c r="BA1" s="139"/>
      <c r="BB1" s="139"/>
    </row>
    <row r="2" spans="2:55" ht="23.25">
      <c r="B2" s="127" t="s">
        <v>24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</row>
    <row r="3" spans="2:55">
      <c r="AN3" s="134" t="s">
        <v>45</v>
      </c>
      <c r="AO3" s="134"/>
      <c r="AP3" s="134"/>
      <c r="AQ3" s="134"/>
      <c r="AR3" s="134"/>
      <c r="AS3" s="134"/>
      <c r="AT3" s="134"/>
      <c r="AU3" s="134"/>
      <c r="AV3" s="134"/>
      <c r="AW3" s="129"/>
      <c r="AX3" s="129"/>
      <c r="AY3" s="129"/>
      <c r="AZ3" s="129"/>
      <c r="BA3" s="129"/>
      <c r="BB3" s="129"/>
    </row>
    <row r="4" spans="2:55">
      <c r="X4" s="132" t="s">
        <v>21</v>
      </c>
      <c r="Y4" s="132"/>
      <c r="Z4" s="132"/>
      <c r="AA4" s="129">
        <f>บันทึกข้อมูล!$AH$52</f>
        <v>12</v>
      </c>
      <c r="AB4" s="129"/>
      <c r="AC4" s="129"/>
      <c r="AD4" s="132" t="s">
        <v>22</v>
      </c>
      <c r="AE4" s="132"/>
      <c r="AF4" s="132"/>
      <c r="AG4" s="129" t="str">
        <f>บันทึกข้อมูล!$AO$52</f>
        <v>ธันวาคม</v>
      </c>
      <c r="AH4" s="129"/>
      <c r="AI4" s="129"/>
      <c r="AJ4" s="129"/>
      <c r="AK4" s="129"/>
      <c r="AL4" s="129"/>
      <c r="AM4" s="129"/>
      <c r="AN4" s="132" t="s">
        <v>23</v>
      </c>
      <c r="AO4" s="132"/>
      <c r="AP4" s="132"/>
      <c r="AQ4" s="129">
        <f>บันทึกข้อมูล!$BA$52</f>
        <v>2560</v>
      </c>
      <c r="AR4" s="129"/>
      <c r="AS4" s="129"/>
      <c r="AT4" s="129"/>
      <c r="AU4" s="129"/>
      <c r="AV4" s="129"/>
    </row>
    <row r="5" spans="2:55">
      <c r="B5" s="132" t="s">
        <v>25</v>
      </c>
      <c r="C5" s="132"/>
      <c r="D5" s="132"/>
      <c r="E5" s="130" t="s">
        <v>220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2:55">
      <c r="J6" s="134" t="s">
        <v>2</v>
      </c>
      <c r="K6" s="134"/>
      <c r="L6" s="134"/>
      <c r="M6" s="134"/>
      <c r="N6" s="129" t="str">
        <f>VLOOKUP(บันทึกข้อมูล!$C$54,บันทึกข้อมูล!$C$3:$DN$17,4,FALSE)</f>
        <v>นาย ก</v>
      </c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34" t="s">
        <v>15</v>
      </c>
      <c r="AD6" s="134"/>
      <c r="AE6" s="134"/>
      <c r="AF6" s="134"/>
      <c r="AG6" s="134"/>
      <c r="AH6" s="129" t="str">
        <f>VLOOKUP(บันทึกข้อมูล!$C$54,บันทึกข้อมูล!$C$3:$DN$17,17,FALSE)</f>
        <v>ผู้อำนวยการ</v>
      </c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</row>
    <row r="7" spans="2:55">
      <c r="B7" s="134" t="s">
        <v>26</v>
      </c>
      <c r="C7" s="134"/>
      <c r="D7" s="134"/>
      <c r="E7" s="129" t="str">
        <f>VLOOKUP(บันทึกข้อมูล!$C$54,บันทึกข้อมูล!$C$3:$DN$17,39,FALSE)</f>
        <v>สำนักงานสรรพสามิตภาคที่ 6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2" t="s">
        <v>27</v>
      </c>
      <c r="AB7" s="132"/>
      <c r="AC7" s="132"/>
      <c r="AD7" s="129" t="str">
        <f>VLOOKUP(บันทึกข้อมูล!$C$54,บันทึกข้อมูล!$C$3:$DN$17,57,FALSE)</f>
        <v>สรรพสามิต</v>
      </c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37" t="s">
        <v>28</v>
      </c>
      <c r="AP7" s="137"/>
      <c r="AQ7" s="137"/>
      <c r="AR7" s="137"/>
      <c r="AS7" s="128" t="str">
        <f>VLOOKUP(บันทึกข้อมูล!$C$54,บันทึกข้อมูล!$C$3:$DN$17,63,FALSE)</f>
        <v>พิษณุโลก</v>
      </c>
      <c r="AT7" s="128"/>
      <c r="AU7" s="128"/>
      <c r="AV7" s="128"/>
      <c r="AW7" s="128"/>
      <c r="AX7" s="128"/>
      <c r="AY7" s="128"/>
      <c r="AZ7" s="128"/>
      <c r="BA7" s="128"/>
      <c r="BB7" s="128"/>
    </row>
    <row r="8" spans="2:55">
      <c r="B8" s="134" t="s">
        <v>29</v>
      </c>
      <c r="C8" s="134"/>
      <c r="D8" s="134"/>
      <c r="E8" s="134"/>
      <c r="F8" s="134"/>
      <c r="G8" s="134"/>
      <c r="H8" s="134"/>
      <c r="I8" s="129" t="str">
        <f>VLOOKUP(บันทึกข้อมูล!$C$54,บันทึกข้อมูล!$C$3:$DN$17,69,FALSE)</f>
        <v>104/11</v>
      </c>
      <c r="J8" s="129"/>
      <c r="K8" s="129"/>
      <c r="L8" s="129"/>
      <c r="M8" s="129"/>
      <c r="N8" s="129"/>
      <c r="O8" s="133" t="s">
        <v>30</v>
      </c>
      <c r="P8" s="133"/>
      <c r="Q8" s="133"/>
      <c r="R8" s="133"/>
      <c r="S8" s="133"/>
      <c r="T8" s="133"/>
      <c r="U8" s="129" t="str">
        <f>VLOOKUP(บันทึกข้อมูล!$C$54,บันทึกข้อมูล!$C$3:$DN$17,74,FALSE)</f>
        <v>สรรพสามิต</v>
      </c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37" t="s">
        <v>31</v>
      </c>
      <c r="AJ8" s="137"/>
      <c r="AK8" s="137"/>
      <c r="AL8" s="129" t="str">
        <f>VLOOKUP(บันทึกข้อมูล!$C$54,บันทึกข้อมูล!$C$3:$DN$17,82,FALSE)</f>
        <v>ประชาอุทิศ</v>
      </c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</row>
    <row r="9" spans="2:55">
      <c r="B9" s="134" t="s">
        <v>32</v>
      </c>
      <c r="C9" s="134"/>
      <c r="D9" s="134"/>
      <c r="E9" s="134"/>
      <c r="F9" s="134"/>
      <c r="G9" s="134"/>
      <c r="H9" s="134"/>
      <c r="I9" s="129" t="str">
        <f>VLOOKUP(บันทึกข้อมูล!$C$54,บันทึกข้อมูล!$C$3:$DN$17,90,FALSE)</f>
        <v>ในเมือง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33" t="s">
        <v>33</v>
      </c>
      <c r="U9" s="137"/>
      <c r="V9" s="137"/>
      <c r="W9" s="137"/>
      <c r="X9" s="137"/>
      <c r="Y9" s="137"/>
      <c r="Z9" s="129" t="str">
        <f>VLOOKUP(บันทึกข้อมูล!$C$54,บันทึกข้อมูล!$C$3:$DN$17,98,FALSE)</f>
        <v>เมืองพิษณุโลก</v>
      </c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37" t="s">
        <v>28</v>
      </c>
      <c r="AO9" s="137"/>
      <c r="AP9" s="137"/>
      <c r="AQ9" s="137"/>
      <c r="AR9" s="128" t="str">
        <f>VLOOKUP(บันทึกข้อมูล!$C$54,บันทึกข้อมูล!$C$3:$DN$17,106,FALSE)</f>
        <v>พิษณุโลก</v>
      </c>
      <c r="AS9" s="128"/>
      <c r="AT9" s="128"/>
      <c r="AU9" s="128"/>
      <c r="AV9" s="128"/>
      <c r="AW9" s="128"/>
      <c r="AX9" s="128"/>
      <c r="AY9" s="128"/>
      <c r="AZ9" s="128"/>
      <c r="BA9" s="128"/>
      <c r="BB9" s="128"/>
    </row>
    <row r="10" spans="2:55">
      <c r="B10" s="134" t="s">
        <v>34</v>
      </c>
      <c r="C10" s="134"/>
      <c r="D10" s="134"/>
      <c r="E10" s="134"/>
      <c r="F10" s="134"/>
      <c r="G10" s="134"/>
      <c r="H10" s="134"/>
      <c r="I10" s="134"/>
      <c r="J10" s="129" t="str">
        <f>VLOOKUP(บันทึกข้อมูล!$C$52,บันทึกข้อมูล!$C$3:$DN$17,4,FALSE)</f>
        <v>นางสาวนันท์นภัส รสเผือก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34" t="s">
        <v>15</v>
      </c>
      <c r="AD10" s="134"/>
      <c r="AE10" s="134"/>
      <c r="AF10" s="134"/>
      <c r="AG10" s="134"/>
      <c r="AH10" s="129" t="str">
        <f>VLOOKUP(บันทึกข้อมูล!$C$52,บันทึกข้อมูล!$C$3:$DN$17,17,FALSE)</f>
        <v>นักวิชาการสรรพสามิตลูกจ้าง</v>
      </c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</row>
    <row r="11" spans="2:55">
      <c r="B11" s="134" t="s">
        <v>26</v>
      </c>
      <c r="C11" s="134"/>
      <c r="D11" s="134"/>
      <c r="E11" s="129" t="str">
        <f>VLOOKUP(บันทึกข้อมูล!$C$52,บันทึกข้อมูล!$C$3:$DN$17,39,FALSE)</f>
        <v>สำนักงานสรรพสามิตภาคที่ 6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32" t="s">
        <v>27</v>
      </c>
      <c r="AB11" s="132"/>
      <c r="AC11" s="132"/>
      <c r="AD11" s="129" t="str">
        <f>VLOOKUP(บันทึกข้อมูล!$C$52,บันทึกข้อมูล!$C$3:$DN$17,57,FALSE)</f>
        <v>สรรพสามิต</v>
      </c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37" t="s">
        <v>28</v>
      </c>
      <c r="AP11" s="137"/>
      <c r="AQ11" s="137"/>
      <c r="AR11" s="137"/>
      <c r="AS11" s="128" t="str">
        <f>VLOOKUP(บันทึกข้อมูล!$C$52,บันทึกข้อมูล!$C$3:$DN$17,63,FALSE)</f>
        <v>พิษณุโลก</v>
      </c>
      <c r="AT11" s="128"/>
      <c r="AU11" s="128"/>
      <c r="AV11" s="128"/>
      <c r="AW11" s="128"/>
      <c r="AX11" s="128"/>
      <c r="AY11" s="128"/>
      <c r="AZ11" s="128"/>
      <c r="BA11" s="128"/>
      <c r="BB11" s="128"/>
    </row>
    <row r="12" spans="2:55">
      <c r="B12" s="134" t="s">
        <v>29</v>
      </c>
      <c r="C12" s="134"/>
      <c r="D12" s="134"/>
      <c r="E12" s="134"/>
      <c r="F12" s="134"/>
      <c r="G12" s="134"/>
      <c r="H12" s="134"/>
      <c r="I12" s="128">
        <f>VLOOKUP(บันทึกข้อมูล!$C$52,บันทึกข้อมูล!$C$3:$DN$17,69,FALSE)</f>
        <v>6</v>
      </c>
      <c r="J12" s="128"/>
      <c r="K12" s="128"/>
      <c r="L12" s="128"/>
      <c r="M12" s="128"/>
      <c r="N12" s="128"/>
      <c r="O12" s="137" t="s">
        <v>30</v>
      </c>
      <c r="P12" s="137"/>
      <c r="Q12" s="137"/>
      <c r="R12" s="137"/>
      <c r="S12" s="137"/>
      <c r="T12" s="137"/>
      <c r="U12" s="129" t="str">
        <f>VLOOKUP(บันทึกข้อมูล!$C$52,บันทึกข้อมูล!$C$3:$DN$17,74,FALSE)</f>
        <v>-</v>
      </c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37" t="s">
        <v>31</v>
      </c>
      <c r="AJ12" s="137"/>
      <c r="AK12" s="137"/>
      <c r="AL12" s="129" t="str">
        <f>VLOOKUP(บันทึกข้อมูล!$C$52,บันทึกข้อมูล!$C$3:$DN$17,82,FALSE)</f>
        <v>-</v>
      </c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</row>
    <row r="13" spans="2:55">
      <c r="B13" s="134" t="s">
        <v>32</v>
      </c>
      <c r="C13" s="134"/>
      <c r="D13" s="134"/>
      <c r="E13" s="134"/>
      <c r="F13" s="134"/>
      <c r="G13" s="134"/>
      <c r="H13" s="134"/>
      <c r="I13" s="129" t="str">
        <f>VLOOKUP(บันทึกข้อมูล!$C$52,บันทึกข้อมูล!$C$3:$DN$17,90,FALSE)</f>
        <v>บ้านไร่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33" t="s">
        <v>33</v>
      </c>
      <c r="U13" s="137"/>
      <c r="V13" s="137"/>
      <c r="W13" s="137"/>
      <c r="X13" s="137"/>
      <c r="Y13" s="137"/>
      <c r="Z13" s="129" t="str">
        <f>VLOOKUP(บันทึกข้อมูล!$C$52,บันทึกข้อมูล!$C$3:$DN$17,98,FALSE)</f>
        <v>บางกระทุ่ม</v>
      </c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37" t="s">
        <v>28</v>
      </c>
      <c r="AO13" s="137"/>
      <c r="AP13" s="137"/>
      <c r="AQ13" s="137"/>
      <c r="AR13" s="128" t="str">
        <f>VLOOKUP(บันทึกข้อมูล!$C$52,บันทึกข้อมูล!$C$3:$DN$17,106,FALSE)</f>
        <v>พิษณุโลก</v>
      </c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</row>
    <row r="14" spans="2:55">
      <c r="B14" s="134" t="s">
        <v>35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</row>
    <row r="15" spans="2:55">
      <c r="G15" s="134" t="s">
        <v>36</v>
      </c>
      <c r="H15" s="134"/>
      <c r="I15" s="134"/>
      <c r="J15" s="134"/>
      <c r="K15" s="130" t="str">
        <f>"เงินรางวัลในการจับกุมผู้กระทำผิดกฎหมายสรรพสามิต คดีเปรียบเทียบที่"&amp;" "&amp;บันทึกข้อมูล!$DC$40</f>
        <v>เงินรางวัลในการจับกุมผู้กระทำผิดกฎหมายสรรพสามิต คดีเปรียบเทียบที่ 50/2560</v>
      </c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</row>
    <row r="16" spans="2:55">
      <c r="B16" s="134" t="s">
        <v>37</v>
      </c>
      <c r="C16" s="134"/>
      <c r="D16" s="134"/>
      <c r="E16" s="134"/>
      <c r="F16" s="147">
        <f>บันทึกข้อมูล!AE54</f>
        <v>2420.96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32" t="s">
        <v>7</v>
      </c>
      <c r="R16" s="132"/>
      <c r="S16" s="132"/>
      <c r="T16" s="148" t="str">
        <f>"("&amp;BAHTTEXT(F16)&amp;")"</f>
        <v>(สองพันสี่ร้อยยี่สิบบาทเก้าสิบหกสตางค์)</v>
      </c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</row>
    <row r="17" spans="2:54">
      <c r="B17" s="134" t="s">
        <v>38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0" t="str">
        <f>บันทึกข้อมูล!BU54</f>
        <v>ติดราชการ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</row>
    <row r="18" spans="2:54">
      <c r="G18" s="134" t="s">
        <v>39</v>
      </c>
      <c r="H18" s="134"/>
      <c r="I18" s="134"/>
      <c r="J18" s="134"/>
      <c r="K18" s="129" t="s">
        <v>111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</row>
    <row r="19" spans="2:54">
      <c r="B19" s="134" t="s">
        <v>37</v>
      </c>
      <c r="C19" s="134"/>
      <c r="D19" s="134"/>
      <c r="E19" s="134"/>
      <c r="F19" s="129" t="s">
        <v>111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32" t="s">
        <v>7</v>
      </c>
      <c r="R19" s="132"/>
      <c r="S19" s="132"/>
      <c r="T19" s="148" t="s">
        <v>111</v>
      </c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</row>
    <row r="20" spans="2:54">
      <c r="B20" s="134" t="s">
        <v>38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29" t="s">
        <v>111</v>
      </c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</row>
    <row r="22" spans="2:54">
      <c r="G22" s="134" t="s">
        <v>40</v>
      </c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34" t="s">
        <v>41</v>
      </c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</row>
    <row r="24" spans="2:54">
      <c r="AA24" s="132" t="s">
        <v>10</v>
      </c>
      <c r="AB24" s="132"/>
      <c r="AC24" s="132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34" t="s">
        <v>42</v>
      </c>
      <c r="AS24" s="134"/>
      <c r="AT24" s="134"/>
      <c r="AU24" s="134"/>
      <c r="AV24" s="134"/>
      <c r="AW24" s="134"/>
      <c r="AX24" s="134"/>
    </row>
    <row r="25" spans="2:54">
      <c r="AC25" s="11" t="s">
        <v>11</v>
      </c>
      <c r="AD25" s="128" t="str">
        <f>N6</f>
        <v>นาย ก</v>
      </c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" t="s">
        <v>13</v>
      </c>
    </row>
    <row r="26" spans="2:54" ht="30" customHeight="1">
      <c r="AA26" s="132" t="s">
        <v>10</v>
      </c>
      <c r="AB26" s="132"/>
      <c r="AC26" s="132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34" t="s">
        <v>43</v>
      </c>
      <c r="AS26" s="134"/>
      <c r="AT26" s="134"/>
      <c r="AU26" s="134"/>
      <c r="AV26" s="134"/>
      <c r="AW26" s="134"/>
      <c r="AX26" s="134"/>
    </row>
    <row r="27" spans="2:54">
      <c r="AC27" s="11" t="s">
        <v>11</v>
      </c>
      <c r="AD27" s="128" t="str">
        <f>J10</f>
        <v>นางสาวนันท์นภัส รสเผือก</v>
      </c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" t="s">
        <v>13</v>
      </c>
    </row>
    <row r="28" spans="2:54" ht="30" customHeight="1">
      <c r="AA28" s="132" t="s">
        <v>10</v>
      </c>
      <c r="AB28" s="132"/>
      <c r="AC28" s="132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34" t="s">
        <v>44</v>
      </c>
      <c r="AS28" s="134"/>
      <c r="AT28" s="134"/>
      <c r="AU28" s="134"/>
      <c r="AV28" s="134"/>
      <c r="AW28" s="134"/>
      <c r="AX28" s="134"/>
    </row>
    <row r="29" spans="2:54">
      <c r="AC29" s="11" t="s">
        <v>11</v>
      </c>
      <c r="AD29" s="128" t="str">
        <f>บันทึกข้อมูล!AP54</f>
        <v>นายประเทือง  เบ็ญพาด</v>
      </c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" t="s">
        <v>13</v>
      </c>
    </row>
    <row r="30" spans="2:54" ht="30" customHeight="1">
      <c r="AA30" s="132" t="s">
        <v>10</v>
      </c>
      <c r="AB30" s="132"/>
      <c r="AC30" s="132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34" t="s">
        <v>44</v>
      </c>
      <c r="AS30" s="134"/>
      <c r="AT30" s="134"/>
      <c r="AU30" s="134"/>
      <c r="AV30" s="134"/>
      <c r="AW30" s="134"/>
      <c r="AX30" s="134"/>
    </row>
    <row r="31" spans="2:54">
      <c r="AC31" s="11" t="s">
        <v>11</v>
      </c>
      <c r="AD31" s="128" t="str">
        <f>บันทึกข้อมูล!BG54</f>
        <v>นายชาญยุทธ วิมล</v>
      </c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" t="s">
        <v>13</v>
      </c>
    </row>
    <row r="35" spans="2:55">
      <c r="E35" s="134" t="s">
        <v>96</v>
      </c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2:55">
      <c r="U36" s="132" t="s">
        <v>10</v>
      </c>
      <c r="V36" s="132"/>
      <c r="W36" s="132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34" t="s">
        <v>97</v>
      </c>
      <c r="AM36" s="134"/>
      <c r="AN36" s="134"/>
      <c r="AO36" s="134"/>
      <c r="AP36" s="134"/>
      <c r="AQ36" s="134"/>
      <c r="AR36" s="134"/>
    </row>
    <row r="37" spans="2:55">
      <c r="W37" s="14" t="s">
        <v>11</v>
      </c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" t="s">
        <v>13</v>
      </c>
    </row>
    <row r="38" spans="2:55">
      <c r="R38" s="132" t="s">
        <v>15</v>
      </c>
      <c r="S38" s="132"/>
      <c r="T38" s="132"/>
      <c r="U38" s="132"/>
      <c r="V38" s="132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</row>
    <row r="39" spans="2:55">
      <c r="S39" s="132" t="s">
        <v>21</v>
      </c>
      <c r="T39" s="132"/>
      <c r="U39" s="132"/>
      <c r="V39" s="129"/>
      <c r="W39" s="129"/>
      <c r="X39" s="129"/>
      <c r="Y39" s="137" t="s">
        <v>22</v>
      </c>
      <c r="Z39" s="137"/>
      <c r="AA39" s="137"/>
      <c r="AB39" s="128"/>
      <c r="AC39" s="128"/>
      <c r="AD39" s="128"/>
      <c r="AE39" s="128"/>
      <c r="AF39" s="128"/>
      <c r="AG39" s="128"/>
      <c r="AH39" s="128"/>
      <c r="AI39" s="137" t="s">
        <v>23</v>
      </c>
      <c r="AJ39" s="137"/>
      <c r="AK39" s="137"/>
      <c r="AL39" s="129"/>
      <c r="AM39" s="129"/>
      <c r="AN39" s="129"/>
      <c r="AO39" s="129"/>
      <c r="AP39" s="129"/>
    </row>
    <row r="41" spans="2:55" ht="23.25">
      <c r="B41" s="132">
        <v>2</v>
      </c>
      <c r="C41" s="132"/>
      <c r="AY41" s="139" t="s">
        <v>46</v>
      </c>
      <c r="AZ41" s="139"/>
      <c r="BA41" s="139"/>
      <c r="BB41" s="139"/>
    </row>
    <row r="42" spans="2:55" ht="23.25">
      <c r="B42" s="127" t="s">
        <v>24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</row>
    <row r="43" spans="2:55">
      <c r="AN43" s="134" t="s">
        <v>45</v>
      </c>
      <c r="AO43" s="134"/>
      <c r="AP43" s="134"/>
      <c r="AQ43" s="134"/>
      <c r="AR43" s="134"/>
      <c r="AS43" s="134"/>
      <c r="AT43" s="134"/>
      <c r="AU43" s="134"/>
      <c r="AV43" s="134"/>
      <c r="AW43" s="129"/>
      <c r="AX43" s="129"/>
      <c r="AY43" s="129"/>
      <c r="AZ43" s="129"/>
      <c r="BA43" s="129"/>
      <c r="BB43" s="129"/>
    </row>
    <row r="44" spans="2:55">
      <c r="X44" s="132" t="s">
        <v>21</v>
      </c>
      <c r="Y44" s="132"/>
      <c r="Z44" s="132"/>
      <c r="AA44" s="129">
        <f>$AA$4</f>
        <v>12</v>
      </c>
      <c r="AB44" s="129"/>
      <c r="AC44" s="129"/>
      <c r="AD44" s="132" t="s">
        <v>22</v>
      </c>
      <c r="AE44" s="132"/>
      <c r="AF44" s="132"/>
      <c r="AG44" s="129" t="str">
        <f>$AG$4</f>
        <v>ธันวาคม</v>
      </c>
      <c r="AH44" s="129"/>
      <c r="AI44" s="129"/>
      <c r="AJ44" s="129"/>
      <c r="AK44" s="129"/>
      <c r="AL44" s="129"/>
      <c r="AM44" s="129"/>
      <c r="AN44" s="132" t="s">
        <v>23</v>
      </c>
      <c r="AO44" s="132"/>
      <c r="AP44" s="132"/>
      <c r="AQ44" s="129">
        <f>$AQ$4</f>
        <v>2560</v>
      </c>
      <c r="AR44" s="129"/>
      <c r="AS44" s="129"/>
      <c r="AT44" s="129"/>
      <c r="AU44" s="129"/>
      <c r="AV44" s="129"/>
    </row>
    <row r="45" spans="2:55">
      <c r="B45" s="132" t="s">
        <v>25</v>
      </c>
      <c r="C45" s="132"/>
      <c r="D45" s="132"/>
      <c r="E45" s="130" t="str">
        <f>$E$5</f>
        <v>อธิบดีกรมสรรพสามิต</v>
      </c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</row>
    <row r="46" spans="2:55">
      <c r="J46" s="134" t="s">
        <v>2</v>
      </c>
      <c r="K46" s="134"/>
      <c r="L46" s="134"/>
      <c r="M46" s="134"/>
      <c r="N46" s="129" t="str">
        <f>VLOOKUP(บันทึกข้อมูล!$C$55,บันทึกข้อมูล!$C$3:$DN$17,4,FALSE)</f>
        <v>นางธัญญภัทร หงษ์ปาน</v>
      </c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34" t="s">
        <v>15</v>
      </c>
      <c r="AD46" s="134"/>
      <c r="AE46" s="134"/>
      <c r="AF46" s="134"/>
      <c r="AG46" s="134"/>
      <c r="AH46" s="129" t="str">
        <f>VLOOKUP(บันทึกข้อมูล!$C$55,บันทึกข้อมูล!$C$3:$DN$17,17,FALSE)</f>
        <v>นิติกรชำนาญการ</v>
      </c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</row>
    <row r="47" spans="2:55">
      <c r="B47" s="134" t="s">
        <v>26</v>
      </c>
      <c r="C47" s="134"/>
      <c r="D47" s="134"/>
      <c r="E47" s="129" t="str">
        <f>VLOOKUP(บันทึกข้อมูล!$C$55,บันทึกข้อมูล!$C$3:$DN$17,39,FALSE)</f>
        <v>สำนักงานสรรพสามิตภาคที่ 6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32" t="s">
        <v>27</v>
      </c>
      <c r="AB47" s="132"/>
      <c r="AC47" s="132"/>
      <c r="AD47" s="129" t="str">
        <f>VLOOKUP(บันทึกข้อมูล!$C$55,บันทึกข้อมูล!$C$3:$DN$17,57,FALSE)</f>
        <v>สรรพสามิต</v>
      </c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37" t="s">
        <v>28</v>
      </c>
      <c r="AP47" s="137"/>
      <c r="AQ47" s="137"/>
      <c r="AR47" s="137"/>
      <c r="AS47" s="128" t="str">
        <f>VLOOKUP(บันทึกข้อมูล!$C$55,บันทึกข้อมูล!$C$3:$DN$17,63,FALSE)</f>
        <v>พิษณุโลก</v>
      </c>
      <c r="AT47" s="128"/>
      <c r="AU47" s="128"/>
      <c r="AV47" s="128"/>
      <c r="AW47" s="128"/>
      <c r="AX47" s="128"/>
      <c r="AY47" s="128"/>
      <c r="AZ47" s="128"/>
      <c r="BA47" s="128"/>
      <c r="BB47" s="128"/>
    </row>
    <row r="48" spans="2:55">
      <c r="B48" s="134" t="s">
        <v>29</v>
      </c>
      <c r="C48" s="134"/>
      <c r="D48" s="134"/>
      <c r="E48" s="134"/>
      <c r="F48" s="134"/>
      <c r="G48" s="134"/>
      <c r="H48" s="134"/>
      <c r="I48" s="129" t="str">
        <f>VLOOKUP(บันทึกข้อมูล!$C$55,บันทึกข้อมูล!$C$3:$DN$17,69,FALSE)</f>
        <v>104/55</v>
      </c>
      <c r="J48" s="129"/>
      <c r="K48" s="129"/>
      <c r="L48" s="129"/>
      <c r="M48" s="129"/>
      <c r="N48" s="129"/>
      <c r="O48" s="133" t="s">
        <v>30</v>
      </c>
      <c r="P48" s="133"/>
      <c r="Q48" s="133"/>
      <c r="R48" s="133"/>
      <c r="S48" s="133"/>
      <c r="T48" s="133"/>
      <c r="U48" s="129" t="str">
        <f>VLOOKUP(บันทึกข้อมูล!$C$55,บันทึกข้อมูล!$C$3:$DN$17,74,FALSE)</f>
        <v>-</v>
      </c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37" t="s">
        <v>31</v>
      </c>
      <c r="AJ48" s="137"/>
      <c r="AK48" s="137"/>
      <c r="AL48" s="129" t="str">
        <f>VLOOKUP(บันทึกข้อมูล!$C$55,บันทึกข้อมูล!$C$3:$DN$17,82,FALSE)</f>
        <v>ประชาอุทิศ</v>
      </c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</row>
    <row r="49" spans="2:54">
      <c r="B49" s="134" t="s">
        <v>32</v>
      </c>
      <c r="C49" s="134"/>
      <c r="D49" s="134"/>
      <c r="E49" s="134"/>
      <c r="F49" s="134"/>
      <c r="G49" s="134"/>
      <c r="H49" s="134"/>
      <c r="I49" s="129" t="str">
        <f>VLOOKUP(บันทึกข้อมูล!$C$55,บันทึกข้อมูล!$C$3:$DN$17,90,FALSE)</f>
        <v>ในเมือง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33" t="s">
        <v>33</v>
      </c>
      <c r="U49" s="137"/>
      <c r="V49" s="137"/>
      <c r="W49" s="137"/>
      <c r="X49" s="137"/>
      <c r="Y49" s="137"/>
      <c r="Z49" s="129" t="str">
        <f>VLOOKUP(บันทึกข้อมูล!$C$55,บันทึกข้อมูล!$C$3:$DN$17,98,FALSE)</f>
        <v>เมืองพิษณุโลก</v>
      </c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37" t="s">
        <v>28</v>
      </c>
      <c r="AO49" s="137"/>
      <c r="AP49" s="137"/>
      <c r="AQ49" s="137"/>
      <c r="AR49" s="128" t="str">
        <f>VLOOKUP(บันทึกข้อมูล!$C$55,บันทึกข้อมูล!$C$3:$DN$17,106,FALSE)</f>
        <v>พิษณุโลก</v>
      </c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</row>
    <row r="50" spans="2:54">
      <c r="B50" s="134" t="s">
        <v>34</v>
      </c>
      <c r="C50" s="134"/>
      <c r="D50" s="134"/>
      <c r="E50" s="134"/>
      <c r="F50" s="134"/>
      <c r="G50" s="134"/>
      <c r="H50" s="134"/>
      <c r="I50" s="134"/>
      <c r="J50" s="129" t="str">
        <f>VLOOKUP(บันทึกข้อมูล!$C$52,บันทึกข้อมูล!$C$3:$DN$17,4,FALSE)</f>
        <v>นางสาวนันท์นภัส รสเผือก</v>
      </c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34" t="s">
        <v>15</v>
      </c>
      <c r="AD50" s="134"/>
      <c r="AE50" s="134"/>
      <c r="AF50" s="134"/>
      <c r="AG50" s="134"/>
      <c r="AH50" s="129" t="str">
        <f>VLOOKUP(บันทึกข้อมูล!$C$52,บันทึกข้อมูล!$C$3:$DN$17,17,FALSE)</f>
        <v>นักวิชาการสรรพสามิตลูกจ้าง</v>
      </c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</row>
    <row r="51" spans="2:54">
      <c r="B51" s="134" t="s">
        <v>26</v>
      </c>
      <c r="C51" s="134"/>
      <c r="D51" s="134"/>
      <c r="E51" s="129" t="str">
        <f>VLOOKUP(บันทึกข้อมูล!$C$52,บันทึกข้อมูล!$C$3:$DN$17,39,FALSE)</f>
        <v>สำนักงานสรรพสามิตภาคที่ 6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32" t="s">
        <v>27</v>
      </c>
      <c r="AB51" s="132"/>
      <c r="AC51" s="132"/>
      <c r="AD51" s="129" t="str">
        <f>VLOOKUP(บันทึกข้อมูล!$C$52,บันทึกข้อมูล!$C$3:$DN$17,57,FALSE)</f>
        <v>สรรพสามิต</v>
      </c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37" t="s">
        <v>28</v>
      </c>
      <c r="AP51" s="137"/>
      <c r="AQ51" s="137"/>
      <c r="AR51" s="137"/>
      <c r="AS51" s="128" t="str">
        <f>VLOOKUP(บันทึกข้อมูล!$C$52,บันทึกข้อมูล!$C$3:$DN$17,63,FALSE)</f>
        <v>พิษณุโลก</v>
      </c>
      <c r="AT51" s="128"/>
      <c r="AU51" s="128"/>
      <c r="AV51" s="128"/>
      <c r="AW51" s="128"/>
      <c r="AX51" s="128"/>
      <c r="AY51" s="128"/>
      <c r="AZ51" s="128"/>
      <c r="BA51" s="128"/>
      <c r="BB51" s="128"/>
    </row>
    <row r="52" spans="2:54">
      <c r="B52" s="134" t="s">
        <v>29</v>
      </c>
      <c r="C52" s="134"/>
      <c r="D52" s="134"/>
      <c r="E52" s="134"/>
      <c r="F52" s="134"/>
      <c r="G52" s="134"/>
      <c r="H52" s="134"/>
      <c r="I52" s="128">
        <f>VLOOKUP(บันทึกข้อมูล!$C$52,บันทึกข้อมูล!$C$3:$DN$17,69,FALSE)</f>
        <v>6</v>
      </c>
      <c r="J52" s="128"/>
      <c r="K52" s="128"/>
      <c r="L52" s="128"/>
      <c r="M52" s="128"/>
      <c r="N52" s="128"/>
      <c r="O52" s="137" t="s">
        <v>30</v>
      </c>
      <c r="P52" s="137"/>
      <c r="Q52" s="137"/>
      <c r="R52" s="137"/>
      <c r="S52" s="137"/>
      <c r="T52" s="137"/>
      <c r="U52" s="129" t="str">
        <f>VLOOKUP(บันทึกข้อมูล!$C$52,บันทึกข้อมูล!$C$3:$DN$17,74,FALSE)</f>
        <v>-</v>
      </c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37" t="s">
        <v>31</v>
      </c>
      <c r="AJ52" s="137"/>
      <c r="AK52" s="137"/>
      <c r="AL52" s="129" t="str">
        <f>VLOOKUP(บันทึกข้อมูล!$C$52,บันทึกข้อมูล!$C$3:$DN$17,82,FALSE)</f>
        <v>-</v>
      </c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</row>
    <row r="53" spans="2:54">
      <c r="B53" s="134" t="s">
        <v>32</v>
      </c>
      <c r="C53" s="134"/>
      <c r="D53" s="134"/>
      <c r="E53" s="134"/>
      <c r="F53" s="134"/>
      <c r="G53" s="134"/>
      <c r="H53" s="134"/>
      <c r="I53" s="129" t="str">
        <f>VLOOKUP(บันทึกข้อมูล!$C$52,บันทึกข้อมูล!$C$3:$DN$17,90,FALSE)</f>
        <v>บ้านไร่</v>
      </c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33" t="s">
        <v>33</v>
      </c>
      <c r="U53" s="137"/>
      <c r="V53" s="137"/>
      <c r="W53" s="137"/>
      <c r="X53" s="137"/>
      <c r="Y53" s="137"/>
      <c r="Z53" s="129" t="str">
        <f>VLOOKUP(บันทึกข้อมูล!$C$52,บันทึกข้อมูล!$C$3:$DN$17,98,FALSE)</f>
        <v>บางกระทุ่ม</v>
      </c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37" t="s">
        <v>28</v>
      </c>
      <c r="AO53" s="137"/>
      <c r="AP53" s="137"/>
      <c r="AQ53" s="137"/>
      <c r="AR53" s="128" t="str">
        <f>VLOOKUP(บันทึกข้อมูล!$C$52,บันทึกข้อมูล!$C$3:$DN$17,106,FALSE)</f>
        <v>พิษณุโลก</v>
      </c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</row>
    <row r="54" spans="2:54">
      <c r="B54" s="134" t="s">
        <v>35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</row>
    <row r="55" spans="2:54">
      <c r="G55" s="134" t="s">
        <v>36</v>
      </c>
      <c r="H55" s="134"/>
      <c r="I55" s="134"/>
      <c r="J55" s="134"/>
      <c r="K55" s="130" t="str">
        <f>"เงินรางวัลในการจับกุมผู้กระทำผิดกฎหมายสรรพสามิต คดีเปรียบเทียบที่"&amp;" "&amp;บันทึกข้อมูล!$DC$40</f>
        <v>เงินรางวัลในการจับกุมผู้กระทำผิดกฎหมายสรรพสามิต คดีเปรียบเทียบที่ 50/2560</v>
      </c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</row>
    <row r="56" spans="2:54">
      <c r="B56" s="134" t="s">
        <v>37</v>
      </c>
      <c r="C56" s="134"/>
      <c r="D56" s="134"/>
      <c r="E56" s="134"/>
      <c r="F56" s="147">
        <f>บันทึกข้อมูล!AE55</f>
        <v>1894.67</v>
      </c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32" t="s">
        <v>7</v>
      </c>
      <c r="R56" s="132"/>
      <c r="S56" s="132"/>
      <c r="T56" s="148" t="str">
        <f>"("&amp;BAHTTEXT(F56)&amp;")"</f>
        <v>(หนึ่งพันแปดร้อยเก้าสิบสี่บาทหกสิบเจ็ดสตางค์)</v>
      </c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</row>
    <row r="57" spans="2:54">
      <c r="B57" s="134" t="s">
        <v>38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0" t="str">
        <f>บันทึกข้อมูล!BU55</f>
        <v>ติดราชการ</v>
      </c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</row>
    <row r="58" spans="2:54">
      <c r="G58" s="134" t="s">
        <v>39</v>
      </c>
      <c r="H58" s="134"/>
      <c r="I58" s="134"/>
      <c r="J58" s="134"/>
      <c r="K58" s="129" t="s">
        <v>111</v>
      </c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</row>
    <row r="59" spans="2:54">
      <c r="B59" s="134" t="s">
        <v>37</v>
      </c>
      <c r="C59" s="134"/>
      <c r="D59" s="134"/>
      <c r="E59" s="134"/>
      <c r="F59" s="129" t="s">
        <v>111</v>
      </c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32" t="s">
        <v>7</v>
      </c>
      <c r="R59" s="132"/>
      <c r="S59" s="132"/>
      <c r="T59" s="148" t="s">
        <v>111</v>
      </c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</row>
    <row r="60" spans="2:54">
      <c r="B60" s="134" t="s">
        <v>38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29" t="s">
        <v>111</v>
      </c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</row>
    <row r="62" spans="2:54">
      <c r="G62" s="134" t="s">
        <v>40</v>
      </c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34" t="s">
        <v>41</v>
      </c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</row>
    <row r="64" spans="2:54">
      <c r="AA64" s="132" t="s">
        <v>10</v>
      </c>
      <c r="AB64" s="132"/>
      <c r="AC64" s="132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34" t="s">
        <v>42</v>
      </c>
      <c r="AS64" s="134"/>
      <c r="AT64" s="134"/>
      <c r="AU64" s="134"/>
      <c r="AV64" s="134"/>
      <c r="AW64" s="134"/>
      <c r="AX64" s="134"/>
    </row>
    <row r="65" spans="5:50">
      <c r="AC65" s="27" t="s">
        <v>11</v>
      </c>
      <c r="AD65" s="128" t="str">
        <f>N46</f>
        <v>นางธัญญภัทร หงษ์ปาน</v>
      </c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26" t="s">
        <v>13</v>
      </c>
    </row>
    <row r="66" spans="5:50" ht="30" customHeight="1">
      <c r="AA66" s="132" t="s">
        <v>10</v>
      </c>
      <c r="AB66" s="132"/>
      <c r="AC66" s="132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34" t="s">
        <v>43</v>
      </c>
      <c r="AS66" s="134"/>
      <c r="AT66" s="134"/>
      <c r="AU66" s="134"/>
      <c r="AV66" s="134"/>
      <c r="AW66" s="134"/>
      <c r="AX66" s="134"/>
    </row>
    <row r="67" spans="5:50">
      <c r="AC67" s="27" t="s">
        <v>11</v>
      </c>
      <c r="AD67" s="128" t="str">
        <f>J50</f>
        <v>นางสาวนันท์นภัส รสเผือก</v>
      </c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26" t="s">
        <v>13</v>
      </c>
    </row>
    <row r="68" spans="5:50" ht="30" customHeight="1">
      <c r="AA68" s="132" t="s">
        <v>10</v>
      </c>
      <c r="AB68" s="132"/>
      <c r="AC68" s="132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34" t="s">
        <v>44</v>
      </c>
      <c r="AS68" s="134"/>
      <c r="AT68" s="134"/>
      <c r="AU68" s="134"/>
      <c r="AV68" s="134"/>
      <c r="AW68" s="134"/>
      <c r="AX68" s="134"/>
    </row>
    <row r="69" spans="5:50">
      <c r="AC69" s="27" t="s">
        <v>11</v>
      </c>
      <c r="AD69" s="128" t="str">
        <f>บันทึกข้อมูล!AP55</f>
        <v>นายชาญยุทธ วิมล</v>
      </c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26" t="s">
        <v>13</v>
      </c>
    </row>
    <row r="70" spans="5:50" ht="30" customHeight="1">
      <c r="AA70" s="132" t="s">
        <v>10</v>
      </c>
      <c r="AB70" s="132"/>
      <c r="AC70" s="132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34" t="s">
        <v>44</v>
      </c>
      <c r="AS70" s="134"/>
      <c r="AT70" s="134"/>
      <c r="AU70" s="134"/>
      <c r="AV70" s="134"/>
      <c r="AW70" s="134"/>
      <c r="AX70" s="134"/>
    </row>
    <row r="71" spans="5:50">
      <c r="AC71" s="27" t="s">
        <v>11</v>
      </c>
      <c r="AD71" s="128" t="str">
        <f>บันทึกข้อมูล!BG55</f>
        <v>นางสาวนฤภัทร จันทร์ทุ่ง</v>
      </c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26" t="s">
        <v>13</v>
      </c>
    </row>
    <row r="75" spans="5:50">
      <c r="E75" s="134" t="s">
        <v>96</v>
      </c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</row>
    <row r="76" spans="5:50">
      <c r="U76" s="132" t="s">
        <v>10</v>
      </c>
      <c r="V76" s="132"/>
      <c r="W76" s="132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34" t="s">
        <v>97</v>
      </c>
      <c r="AM76" s="134"/>
      <c r="AN76" s="134"/>
      <c r="AO76" s="134"/>
      <c r="AP76" s="134"/>
      <c r="AQ76" s="134"/>
      <c r="AR76" s="134"/>
    </row>
    <row r="77" spans="5:50">
      <c r="W77" s="14" t="s">
        <v>11</v>
      </c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" t="s">
        <v>13</v>
      </c>
    </row>
    <row r="78" spans="5:50">
      <c r="R78" s="132" t="s">
        <v>15</v>
      </c>
      <c r="S78" s="132"/>
      <c r="T78" s="132"/>
      <c r="U78" s="132"/>
      <c r="V78" s="132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</row>
    <row r="79" spans="5:50">
      <c r="S79" s="132" t="s">
        <v>21</v>
      </c>
      <c r="T79" s="132"/>
      <c r="U79" s="132"/>
      <c r="V79" s="129"/>
      <c r="W79" s="129"/>
      <c r="X79" s="129"/>
      <c r="Y79" s="137" t="s">
        <v>22</v>
      </c>
      <c r="Z79" s="137"/>
      <c r="AA79" s="137"/>
      <c r="AB79" s="128"/>
      <c r="AC79" s="128"/>
      <c r="AD79" s="128"/>
      <c r="AE79" s="128"/>
      <c r="AF79" s="128"/>
      <c r="AG79" s="128"/>
      <c r="AH79" s="128"/>
      <c r="AI79" s="137" t="s">
        <v>23</v>
      </c>
      <c r="AJ79" s="137"/>
      <c r="AK79" s="137"/>
      <c r="AL79" s="129"/>
      <c r="AM79" s="129"/>
      <c r="AN79" s="129"/>
      <c r="AO79" s="129"/>
      <c r="AP79" s="129"/>
    </row>
    <row r="81" spans="2:55" ht="23.25">
      <c r="B81" s="132">
        <v>3</v>
      </c>
      <c r="C81" s="132"/>
      <c r="AY81" s="139" t="s">
        <v>46</v>
      </c>
      <c r="AZ81" s="139"/>
      <c r="BA81" s="139"/>
      <c r="BB81" s="139"/>
    </row>
    <row r="82" spans="2:55" ht="23.25">
      <c r="B82" s="127" t="s">
        <v>24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</row>
    <row r="83" spans="2:55">
      <c r="AN83" s="134" t="s">
        <v>45</v>
      </c>
      <c r="AO83" s="134"/>
      <c r="AP83" s="134"/>
      <c r="AQ83" s="134"/>
      <c r="AR83" s="134"/>
      <c r="AS83" s="134"/>
      <c r="AT83" s="134"/>
      <c r="AU83" s="134"/>
      <c r="AV83" s="134"/>
      <c r="AW83" s="129"/>
      <c r="AX83" s="129"/>
      <c r="AY83" s="129"/>
      <c r="AZ83" s="129"/>
      <c r="BA83" s="129"/>
      <c r="BB83" s="129"/>
    </row>
    <row r="84" spans="2:55">
      <c r="X84" s="132" t="s">
        <v>21</v>
      </c>
      <c r="Y84" s="132"/>
      <c r="Z84" s="132"/>
      <c r="AA84" s="129">
        <f>$AA$4</f>
        <v>12</v>
      </c>
      <c r="AB84" s="129"/>
      <c r="AC84" s="129"/>
      <c r="AD84" s="132" t="s">
        <v>22</v>
      </c>
      <c r="AE84" s="132"/>
      <c r="AF84" s="132"/>
      <c r="AG84" s="129" t="str">
        <f>$AG$4</f>
        <v>ธันวาคม</v>
      </c>
      <c r="AH84" s="129"/>
      <c r="AI84" s="129"/>
      <c r="AJ84" s="129"/>
      <c r="AK84" s="129"/>
      <c r="AL84" s="129"/>
      <c r="AM84" s="129"/>
      <c r="AN84" s="132" t="s">
        <v>23</v>
      </c>
      <c r="AO84" s="132"/>
      <c r="AP84" s="132"/>
      <c r="AQ84" s="129">
        <f>$AQ$4</f>
        <v>2560</v>
      </c>
      <c r="AR84" s="129"/>
      <c r="AS84" s="129"/>
      <c r="AT84" s="129"/>
      <c r="AU84" s="129"/>
      <c r="AV84" s="129"/>
    </row>
    <row r="85" spans="2:55">
      <c r="B85" s="132" t="s">
        <v>25</v>
      </c>
      <c r="C85" s="132"/>
      <c r="D85" s="132"/>
      <c r="E85" s="130" t="str">
        <f>$E$5</f>
        <v>อธิบดีกรมสรรพสามิต</v>
      </c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</row>
    <row r="86" spans="2:55">
      <c r="J86" s="134" t="s">
        <v>2</v>
      </c>
      <c r="K86" s="134"/>
      <c r="L86" s="134"/>
      <c r="M86" s="134"/>
      <c r="N86" s="129" t="str">
        <f>VLOOKUP(บันทึกข้อมูล!$C$56,บันทึกข้อมูล!$C$3:$DN$17,4,FALSE)</f>
        <v>นางสาวนฤภัทร จันทร์ทุ่ง</v>
      </c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34" t="s">
        <v>15</v>
      </c>
      <c r="AD86" s="134"/>
      <c r="AE86" s="134"/>
      <c r="AF86" s="134"/>
      <c r="AG86" s="134"/>
      <c r="AH86" s="129" t="str">
        <f>VLOOKUP(บันทึกข้อมูล!$C$56,บันทึกข้อมูล!$C$3:$DN$17,17,FALSE)</f>
        <v>นิติกรปฏิบัติการ</v>
      </c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</row>
    <row r="87" spans="2:55">
      <c r="B87" s="134" t="s">
        <v>26</v>
      </c>
      <c r="C87" s="134"/>
      <c r="D87" s="134"/>
      <c r="E87" s="129" t="str">
        <f>VLOOKUP(บันทึกข้อมูล!$C$56,บันทึกข้อมูล!$C$3:$DN$17,39,FALSE)</f>
        <v>สำนักงานสรรพสามิตภาคที่ 6</v>
      </c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32" t="s">
        <v>27</v>
      </c>
      <c r="AB87" s="132"/>
      <c r="AC87" s="132"/>
      <c r="AD87" s="129" t="str">
        <f>VLOOKUP(บันทึกข้อมูล!$C$56,บันทึกข้อมูล!$C$3:$DN$17,57,FALSE)</f>
        <v>สรรพสามิต</v>
      </c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37" t="s">
        <v>28</v>
      </c>
      <c r="AP87" s="137"/>
      <c r="AQ87" s="137"/>
      <c r="AR87" s="137"/>
      <c r="AS87" s="128" t="str">
        <f>VLOOKUP(บันทึกข้อมูล!$C$56,บันทึกข้อมูล!$C$3:$DN$17,63,FALSE)</f>
        <v>พิษณุโลก</v>
      </c>
      <c r="AT87" s="128"/>
      <c r="AU87" s="128"/>
      <c r="AV87" s="128"/>
      <c r="AW87" s="128"/>
      <c r="AX87" s="128"/>
      <c r="AY87" s="128"/>
      <c r="AZ87" s="128"/>
      <c r="BA87" s="128"/>
      <c r="BB87" s="128"/>
    </row>
    <row r="88" spans="2:55">
      <c r="B88" s="134" t="s">
        <v>29</v>
      </c>
      <c r="C88" s="134"/>
      <c r="D88" s="134"/>
      <c r="E88" s="134"/>
      <c r="F88" s="134"/>
      <c r="G88" s="134"/>
      <c r="H88" s="134"/>
      <c r="I88" s="129" t="str">
        <f>VLOOKUP(บันทึกข้อมูล!$C$56,บันทึกข้อมูล!$C$3:$DN$17,69,FALSE)</f>
        <v>104/80</v>
      </c>
      <c r="J88" s="129"/>
      <c r="K88" s="129"/>
      <c r="L88" s="129"/>
      <c r="M88" s="129"/>
      <c r="N88" s="129"/>
      <c r="O88" s="133" t="s">
        <v>30</v>
      </c>
      <c r="P88" s="133"/>
      <c r="Q88" s="133"/>
      <c r="R88" s="133"/>
      <c r="S88" s="133"/>
      <c r="T88" s="133"/>
      <c r="U88" s="129" t="str">
        <f>VLOOKUP(บันทึกข้อมูล!$C$56,บันทึกข้อมูล!$C$3:$DN$17,74,FALSE)</f>
        <v>-</v>
      </c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37" t="s">
        <v>31</v>
      </c>
      <c r="AJ88" s="137"/>
      <c r="AK88" s="137"/>
      <c r="AL88" s="129" t="str">
        <f>VLOOKUP(บันทึกข้อมูล!$C$56,บันทึกข้อมูล!$C$3:$DN$17,82,FALSE)</f>
        <v>ประชาอุทิศ</v>
      </c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</row>
    <row r="89" spans="2:55">
      <c r="B89" s="134" t="s">
        <v>32</v>
      </c>
      <c r="C89" s="134"/>
      <c r="D89" s="134"/>
      <c r="E89" s="134"/>
      <c r="F89" s="134"/>
      <c r="G89" s="134"/>
      <c r="H89" s="134"/>
      <c r="I89" s="129" t="str">
        <f>VLOOKUP(บันทึกข้อมูล!$C$56,บันทึกข้อมูล!$C$3:$DN$17,90,FALSE)</f>
        <v>ในเมือง</v>
      </c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33" t="s">
        <v>33</v>
      </c>
      <c r="U89" s="137"/>
      <c r="V89" s="137"/>
      <c r="W89" s="137"/>
      <c r="X89" s="137"/>
      <c r="Y89" s="137"/>
      <c r="Z89" s="129" t="str">
        <f>VLOOKUP(บันทึกข้อมูล!$C$56,บันทึกข้อมูล!$C$3:$DN$17,98,FALSE)</f>
        <v>เมืองพิษณุโลก</v>
      </c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37" t="s">
        <v>28</v>
      </c>
      <c r="AO89" s="137"/>
      <c r="AP89" s="137"/>
      <c r="AQ89" s="137"/>
      <c r="AR89" s="128" t="str">
        <f>VLOOKUP(บันทึกข้อมูล!$C$56,บันทึกข้อมูล!$C$3:$DN$17,106,FALSE)</f>
        <v>พิษณุโลก</v>
      </c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</row>
    <row r="90" spans="2:55">
      <c r="B90" s="134" t="s">
        <v>34</v>
      </c>
      <c r="C90" s="134"/>
      <c r="D90" s="134"/>
      <c r="E90" s="134"/>
      <c r="F90" s="134"/>
      <c r="G90" s="134"/>
      <c r="H90" s="134"/>
      <c r="I90" s="134"/>
      <c r="J90" s="129" t="str">
        <f>VLOOKUP(บันทึกข้อมูล!$C$52,บันทึกข้อมูล!$C$3:$DN$17,4,FALSE)</f>
        <v>นางสาวนันท์นภัส รสเผือก</v>
      </c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34" t="s">
        <v>15</v>
      </c>
      <c r="AD90" s="134"/>
      <c r="AE90" s="134"/>
      <c r="AF90" s="134"/>
      <c r="AG90" s="134"/>
      <c r="AH90" s="129" t="str">
        <f>VLOOKUP(บันทึกข้อมูล!$C$52,บันทึกข้อมูล!$C$3:$DN$17,17,FALSE)</f>
        <v>นักวิชาการสรรพสามิตลูกจ้าง</v>
      </c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</row>
    <row r="91" spans="2:55">
      <c r="B91" s="134" t="s">
        <v>26</v>
      </c>
      <c r="C91" s="134"/>
      <c r="D91" s="134"/>
      <c r="E91" s="129" t="str">
        <f>VLOOKUP(บันทึกข้อมูล!$C$52,บันทึกข้อมูล!$C$3:$DN$17,39,FALSE)</f>
        <v>สำนักงานสรรพสามิตภาคที่ 6</v>
      </c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32" t="s">
        <v>27</v>
      </c>
      <c r="AB91" s="132"/>
      <c r="AC91" s="132"/>
      <c r="AD91" s="129" t="str">
        <f>VLOOKUP(บันทึกข้อมูล!$C$52,บันทึกข้อมูล!$C$3:$DN$17,57,FALSE)</f>
        <v>สรรพสามิต</v>
      </c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37" t="s">
        <v>28</v>
      </c>
      <c r="AP91" s="137"/>
      <c r="AQ91" s="137"/>
      <c r="AR91" s="137"/>
      <c r="AS91" s="128" t="str">
        <f>VLOOKUP(บันทึกข้อมูล!$C$52,บันทึกข้อมูล!$C$3:$DN$17,63,FALSE)</f>
        <v>พิษณุโลก</v>
      </c>
      <c r="AT91" s="128"/>
      <c r="AU91" s="128"/>
      <c r="AV91" s="128"/>
      <c r="AW91" s="128"/>
      <c r="AX91" s="128"/>
      <c r="AY91" s="128"/>
      <c r="AZ91" s="128"/>
      <c r="BA91" s="128"/>
      <c r="BB91" s="128"/>
    </row>
    <row r="92" spans="2:55">
      <c r="B92" s="134" t="s">
        <v>29</v>
      </c>
      <c r="C92" s="134"/>
      <c r="D92" s="134"/>
      <c r="E92" s="134"/>
      <c r="F92" s="134"/>
      <c r="G92" s="134"/>
      <c r="H92" s="134"/>
      <c r="I92" s="128">
        <f>VLOOKUP(บันทึกข้อมูล!$C$52,บันทึกข้อมูล!$C$3:$DN$17,69,FALSE)</f>
        <v>6</v>
      </c>
      <c r="J92" s="128"/>
      <c r="K92" s="128"/>
      <c r="L92" s="128"/>
      <c r="M92" s="128"/>
      <c r="N92" s="128"/>
      <c r="O92" s="137" t="s">
        <v>30</v>
      </c>
      <c r="P92" s="137"/>
      <c r="Q92" s="137"/>
      <c r="R92" s="137"/>
      <c r="S92" s="137"/>
      <c r="T92" s="137"/>
      <c r="U92" s="129" t="str">
        <f>VLOOKUP(บันทึกข้อมูล!$C$52,บันทึกข้อมูล!$C$3:$DN$17,74,FALSE)</f>
        <v>-</v>
      </c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37" t="s">
        <v>31</v>
      </c>
      <c r="AJ92" s="137"/>
      <c r="AK92" s="137"/>
      <c r="AL92" s="129" t="str">
        <f>VLOOKUP(บันทึกข้อมูล!$C$52,บันทึกข้อมูล!$C$3:$DN$17,82,FALSE)</f>
        <v>-</v>
      </c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</row>
    <row r="93" spans="2:55">
      <c r="B93" s="134" t="s">
        <v>32</v>
      </c>
      <c r="C93" s="134"/>
      <c r="D93" s="134"/>
      <c r="E93" s="134"/>
      <c r="F93" s="134"/>
      <c r="G93" s="134"/>
      <c r="H93" s="134"/>
      <c r="I93" s="129" t="str">
        <f>VLOOKUP(บันทึกข้อมูล!$C$52,บันทึกข้อมูล!$C$3:$DN$17,90,FALSE)</f>
        <v>บ้านไร่</v>
      </c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33" t="s">
        <v>33</v>
      </c>
      <c r="U93" s="137"/>
      <c r="V93" s="137"/>
      <c r="W93" s="137"/>
      <c r="X93" s="137"/>
      <c r="Y93" s="137"/>
      <c r="Z93" s="129" t="str">
        <f>VLOOKUP(บันทึกข้อมูล!$C$52,บันทึกข้อมูล!$C$3:$DN$17,98,FALSE)</f>
        <v>บางกระทุ่ม</v>
      </c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37" t="s">
        <v>28</v>
      </c>
      <c r="AO93" s="137"/>
      <c r="AP93" s="137"/>
      <c r="AQ93" s="137"/>
      <c r="AR93" s="128" t="str">
        <f>VLOOKUP(บันทึกข้อมูล!$C$52,บันทึกข้อมูล!$C$3:$DN$17,106,FALSE)</f>
        <v>พิษณุโลก</v>
      </c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</row>
    <row r="94" spans="2:55">
      <c r="B94" s="134" t="s">
        <v>35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</row>
    <row r="95" spans="2:55">
      <c r="G95" s="134" t="s">
        <v>36</v>
      </c>
      <c r="H95" s="134"/>
      <c r="I95" s="134"/>
      <c r="J95" s="134"/>
      <c r="K95" s="130" t="str">
        <f>"เงินรางวัลในการจับกุมผู้กระทำผิดกฎหมายสรรพสามิต คดีเปรียบเทียบที่"&amp;" "&amp;บันทึกข้อมูล!$DC$40</f>
        <v>เงินรางวัลในการจับกุมผู้กระทำผิดกฎหมายสรรพสามิต คดีเปรียบเทียบที่ 50/2560</v>
      </c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</row>
    <row r="96" spans="2:55">
      <c r="B96" s="134" t="s">
        <v>37</v>
      </c>
      <c r="C96" s="134"/>
      <c r="D96" s="134"/>
      <c r="E96" s="134"/>
      <c r="F96" s="147">
        <f>บันทึกข้อมูล!AE56</f>
        <v>1719.24</v>
      </c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32" t="s">
        <v>7</v>
      </c>
      <c r="R96" s="132"/>
      <c r="S96" s="132"/>
      <c r="T96" s="148" t="str">
        <f>"("&amp;BAHTTEXT(F96)&amp;")"</f>
        <v>(หนึ่งพันเจ็ดร้อยสิบเก้าบาทยี่สิบสี่สตางค์)</v>
      </c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</row>
    <row r="97" spans="2:54">
      <c r="B97" s="134" t="s">
        <v>38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0" t="str">
        <f>บันทึกข้อมูล!BU56</f>
        <v>ติดราชการ</v>
      </c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</row>
    <row r="98" spans="2:54">
      <c r="G98" s="134" t="s">
        <v>39</v>
      </c>
      <c r="H98" s="134"/>
      <c r="I98" s="134"/>
      <c r="J98" s="134"/>
      <c r="K98" s="129" t="s">
        <v>111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</row>
    <row r="99" spans="2:54">
      <c r="B99" s="134" t="s">
        <v>37</v>
      </c>
      <c r="C99" s="134"/>
      <c r="D99" s="134"/>
      <c r="E99" s="134"/>
      <c r="F99" s="129" t="s">
        <v>111</v>
      </c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32" t="s">
        <v>7</v>
      </c>
      <c r="R99" s="132"/>
      <c r="S99" s="132"/>
      <c r="T99" s="148" t="s">
        <v>111</v>
      </c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</row>
    <row r="100" spans="2:54">
      <c r="B100" s="134" t="s">
        <v>38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29" t="s">
        <v>111</v>
      </c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</row>
    <row r="102" spans="2:54">
      <c r="G102" s="134" t="s">
        <v>40</v>
      </c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34" t="s">
        <v>41</v>
      </c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</row>
    <row r="104" spans="2:54">
      <c r="AA104" s="132" t="s">
        <v>10</v>
      </c>
      <c r="AB104" s="132"/>
      <c r="AC104" s="132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34" t="s">
        <v>42</v>
      </c>
      <c r="AS104" s="134"/>
      <c r="AT104" s="134"/>
      <c r="AU104" s="134"/>
      <c r="AV104" s="134"/>
      <c r="AW104" s="134"/>
      <c r="AX104" s="134"/>
    </row>
    <row r="105" spans="2:54">
      <c r="AC105" s="27" t="s">
        <v>11</v>
      </c>
      <c r="AD105" s="128" t="str">
        <f>N86</f>
        <v>นางสาวนฤภัทร จันทร์ทุ่ง</v>
      </c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26" t="s">
        <v>13</v>
      </c>
    </row>
    <row r="106" spans="2:54" ht="30" customHeight="1">
      <c r="AA106" s="132" t="s">
        <v>10</v>
      </c>
      <c r="AB106" s="132"/>
      <c r="AC106" s="132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34" t="s">
        <v>43</v>
      </c>
      <c r="AS106" s="134"/>
      <c r="AT106" s="134"/>
      <c r="AU106" s="134"/>
      <c r="AV106" s="134"/>
      <c r="AW106" s="134"/>
      <c r="AX106" s="134"/>
    </row>
    <row r="107" spans="2:54">
      <c r="AC107" s="27" t="s">
        <v>11</v>
      </c>
      <c r="AD107" s="128" t="str">
        <f>J90</f>
        <v>นางสาวนันท์นภัส รสเผือก</v>
      </c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26" t="s">
        <v>13</v>
      </c>
    </row>
    <row r="108" spans="2:54" ht="30" customHeight="1">
      <c r="AA108" s="132" t="s">
        <v>10</v>
      </c>
      <c r="AB108" s="132"/>
      <c r="AC108" s="132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34" t="s">
        <v>44</v>
      </c>
      <c r="AS108" s="134"/>
      <c r="AT108" s="134"/>
      <c r="AU108" s="134"/>
      <c r="AV108" s="134"/>
      <c r="AW108" s="134"/>
      <c r="AX108" s="134"/>
    </row>
    <row r="109" spans="2:54">
      <c r="AC109" s="27" t="s">
        <v>11</v>
      </c>
      <c r="AD109" s="128" t="str">
        <f>บันทึกข้อมูล!AP56</f>
        <v>นายคำรพ แก้วสีนวล</v>
      </c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26" t="s">
        <v>13</v>
      </c>
    </row>
    <row r="110" spans="2:54" ht="30" customHeight="1">
      <c r="AA110" s="132" t="s">
        <v>10</v>
      </c>
      <c r="AB110" s="132"/>
      <c r="AC110" s="132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34" t="s">
        <v>44</v>
      </c>
      <c r="AS110" s="134"/>
      <c r="AT110" s="134"/>
      <c r="AU110" s="134"/>
      <c r="AV110" s="134"/>
      <c r="AW110" s="134"/>
      <c r="AX110" s="134"/>
    </row>
    <row r="111" spans="2:54">
      <c r="AC111" s="27" t="s">
        <v>11</v>
      </c>
      <c r="AD111" s="128" t="str">
        <f>บันทึกข้อมูล!BG56</f>
        <v>นางธัญญภัทร หงษ์ปาน</v>
      </c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26" t="s">
        <v>13</v>
      </c>
    </row>
    <row r="115" spans="2:55">
      <c r="E115" s="134" t="s">
        <v>96</v>
      </c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</row>
    <row r="116" spans="2:55">
      <c r="U116" s="132" t="s">
        <v>10</v>
      </c>
      <c r="V116" s="132"/>
      <c r="W116" s="132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34" t="s">
        <v>97</v>
      </c>
      <c r="AM116" s="134"/>
      <c r="AN116" s="134"/>
      <c r="AO116" s="134"/>
      <c r="AP116" s="134"/>
      <c r="AQ116" s="134"/>
      <c r="AR116" s="134"/>
    </row>
    <row r="117" spans="2:55">
      <c r="W117" s="14" t="s">
        <v>11</v>
      </c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" t="s">
        <v>13</v>
      </c>
    </row>
    <row r="118" spans="2:55">
      <c r="R118" s="132" t="s">
        <v>15</v>
      </c>
      <c r="S118" s="132"/>
      <c r="T118" s="132"/>
      <c r="U118" s="132"/>
      <c r="V118" s="132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</row>
    <row r="119" spans="2:55">
      <c r="S119" s="132" t="s">
        <v>21</v>
      </c>
      <c r="T119" s="132"/>
      <c r="U119" s="132"/>
      <c r="V119" s="129"/>
      <c r="W119" s="129"/>
      <c r="X119" s="129"/>
      <c r="Y119" s="137" t="s">
        <v>22</v>
      </c>
      <c r="Z119" s="137"/>
      <c r="AA119" s="137"/>
      <c r="AB119" s="128"/>
      <c r="AC119" s="128"/>
      <c r="AD119" s="128"/>
      <c r="AE119" s="128"/>
      <c r="AF119" s="128"/>
      <c r="AG119" s="128"/>
      <c r="AH119" s="128"/>
      <c r="AI119" s="137" t="s">
        <v>23</v>
      </c>
      <c r="AJ119" s="137"/>
      <c r="AK119" s="137"/>
      <c r="AL119" s="129"/>
      <c r="AM119" s="129"/>
      <c r="AN119" s="129"/>
      <c r="AO119" s="129"/>
      <c r="AP119" s="129"/>
    </row>
    <row r="121" spans="2:55" ht="23.25">
      <c r="B121" s="132">
        <v>4</v>
      </c>
      <c r="C121" s="132"/>
      <c r="AY121" s="139" t="s">
        <v>46</v>
      </c>
      <c r="AZ121" s="139"/>
      <c r="BA121" s="139"/>
      <c r="BB121" s="139"/>
    </row>
    <row r="122" spans="2:55" ht="23.25">
      <c r="B122" s="127" t="s">
        <v>24</v>
      </c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7"/>
      <c r="BC122" s="127"/>
    </row>
    <row r="123" spans="2:55">
      <c r="AN123" s="134" t="s">
        <v>45</v>
      </c>
      <c r="AO123" s="134"/>
      <c r="AP123" s="134"/>
      <c r="AQ123" s="134"/>
      <c r="AR123" s="134"/>
      <c r="AS123" s="134"/>
      <c r="AT123" s="134"/>
      <c r="AU123" s="134"/>
      <c r="AV123" s="134"/>
      <c r="AW123" s="129"/>
      <c r="AX123" s="129"/>
      <c r="AY123" s="129"/>
      <c r="AZ123" s="129"/>
      <c r="BA123" s="129"/>
      <c r="BB123" s="129"/>
    </row>
    <row r="124" spans="2:55">
      <c r="X124" s="132" t="s">
        <v>21</v>
      </c>
      <c r="Y124" s="132"/>
      <c r="Z124" s="132"/>
      <c r="AA124" s="129">
        <f>$AA$4</f>
        <v>12</v>
      </c>
      <c r="AB124" s="129"/>
      <c r="AC124" s="129"/>
      <c r="AD124" s="132" t="s">
        <v>22</v>
      </c>
      <c r="AE124" s="132"/>
      <c r="AF124" s="132"/>
      <c r="AG124" s="129" t="str">
        <f>$AG$4</f>
        <v>ธันวาคม</v>
      </c>
      <c r="AH124" s="129"/>
      <c r="AI124" s="129"/>
      <c r="AJ124" s="129"/>
      <c r="AK124" s="129"/>
      <c r="AL124" s="129"/>
      <c r="AM124" s="129"/>
      <c r="AN124" s="132" t="s">
        <v>23</v>
      </c>
      <c r="AO124" s="132"/>
      <c r="AP124" s="132"/>
      <c r="AQ124" s="129">
        <f>$AQ$4</f>
        <v>2560</v>
      </c>
      <c r="AR124" s="129"/>
      <c r="AS124" s="129"/>
      <c r="AT124" s="129"/>
      <c r="AU124" s="129"/>
      <c r="AV124" s="129"/>
    </row>
    <row r="125" spans="2:55">
      <c r="B125" s="132" t="s">
        <v>25</v>
      </c>
      <c r="C125" s="132"/>
      <c r="D125" s="132"/>
      <c r="E125" s="130" t="str">
        <f>$E$5</f>
        <v>อธิบดีกรมสรรพสามิต</v>
      </c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</row>
    <row r="126" spans="2:55">
      <c r="J126" s="134" t="s">
        <v>2</v>
      </c>
      <c r="K126" s="134"/>
      <c r="L126" s="134"/>
      <c r="M126" s="134"/>
      <c r="N126" s="129" t="str">
        <f>VLOOKUP(บันทึกข้อมูล!$C$57,บันทึกข้อมูล!$C$3:$DN$17,4,FALSE)</f>
        <v>นายชาญยุทธ วิมล</v>
      </c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34" t="s">
        <v>15</v>
      </c>
      <c r="AD126" s="134"/>
      <c r="AE126" s="134"/>
      <c r="AF126" s="134"/>
      <c r="AG126" s="134"/>
      <c r="AH126" s="129" t="str">
        <f>VLOOKUP(บันทึกข้อมูล!$C$57,บันทึกข้อมูล!$C$3:$DN$17,17,FALSE)</f>
        <v>นักวิชาการสรรพสามิตชำนาญการ</v>
      </c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</row>
    <row r="127" spans="2:55">
      <c r="B127" s="134" t="s">
        <v>26</v>
      </c>
      <c r="C127" s="134"/>
      <c r="D127" s="134"/>
      <c r="E127" s="129" t="str">
        <f>VLOOKUP(บันทึกข้อมูล!$C$57,บันทึกข้อมูล!$C$3:$DN$17,39,FALSE)</f>
        <v>สำนักงานสรรพสามิตภาคที่ 6</v>
      </c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32" t="s">
        <v>27</v>
      </c>
      <c r="AB127" s="132"/>
      <c r="AC127" s="132"/>
      <c r="AD127" s="129" t="str">
        <f>VLOOKUP(บันทึกข้อมูล!$C$57,บันทึกข้อมูล!$C$3:$DN$17,57,FALSE)</f>
        <v>สรรพสามิต</v>
      </c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37" t="s">
        <v>28</v>
      </c>
      <c r="AP127" s="137"/>
      <c r="AQ127" s="137"/>
      <c r="AR127" s="137"/>
      <c r="AS127" s="128" t="str">
        <f>VLOOKUP(บันทึกข้อมูล!$C$57,บันทึกข้อมูล!$C$3:$DN$17,63,FALSE)</f>
        <v>พิษณุโลก</v>
      </c>
      <c r="AT127" s="128"/>
      <c r="AU127" s="128"/>
      <c r="AV127" s="128"/>
      <c r="AW127" s="128"/>
      <c r="AX127" s="128"/>
      <c r="AY127" s="128"/>
      <c r="AZ127" s="128"/>
      <c r="BA127" s="128"/>
      <c r="BB127" s="128"/>
    </row>
    <row r="128" spans="2:55">
      <c r="B128" s="134" t="s">
        <v>29</v>
      </c>
      <c r="C128" s="134"/>
      <c r="D128" s="134"/>
      <c r="E128" s="134"/>
      <c r="F128" s="134"/>
      <c r="G128" s="134"/>
      <c r="H128" s="134"/>
      <c r="I128" s="129" t="str">
        <f>VLOOKUP(บันทึกข้อมูล!$C$57,บันทึกข้อมูล!$C$3:$DN$17,69,FALSE)</f>
        <v>104/60</v>
      </c>
      <c r="J128" s="129"/>
      <c r="K128" s="129"/>
      <c r="L128" s="129"/>
      <c r="M128" s="129"/>
      <c r="N128" s="129"/>
      <c r="O128" s="133" t="s">
        <v>30</v>
      </c>
      <c r="P128" s="133"/>
      <c r="Q128" s="133"/>
      <c r="R128" s="133"/>
      <c r="S128" s="133"/>
      <c r="T128" s="133"/>
      <c r="U128" s="129" t="str">
        <f>VLOOKUP(บันทึกข้อมูล!$C$57,บันทึกข้อมูล!$C$3:$DN$17,74,FALSE)</f>
        <v>สรรพสามิต</v>
      </c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37" t="s">
        <v>31</v>
      </c>
      <c r="AJ128" s="137"/>
      <c r="AK128" s="137"/>
      <c r="AL128" s="129" t="str">
        <f>VLOOKUP(บันทึกข้อมูล!$C$57,บันทึกข้อมูล!$C$3:$DN$17,82,FALSE)</f>
        <v>ประชาอุทิศ</v>
      </c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</row>
    <row r="129" spans="2:54">
      <c r="B129" s="134" t="s">
        <v>32</v>
      </c>
      <c r="C129" s="134"/>
      <c r="D129" s="134"/>
      <c r="E129" s="134"/>
      <c r="F129" s="134"/>
      <c r="G129" s="134"/>
      <c r="H129" s="134"/>
      <c r="I129" s="129" t="str">
        <f>VLOOKUP(บันทึกข้อมูล!$C$57,บันทึกข้อมูล!$C$3:$DN$17,90,FALSE)</f>
        <v>ในเมือง</v>
      </c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33" t="s">
        <v>33</v>
      </c>
      <c r="U129" s="137"/>
      <c r="V129" s="137"/>
      <c r="W129" s="137"/>
      <c r="X129" s="137"/>
      <c r="Y129" s="137"/>
      <c r="Z129" s="129" t="str">
        <f>VLOOKUP(บันทึกข้อมูล!$C$57,บันทึกข้อมูล!$C$3:$DN$17,98,FALSE)</f>
        <v>เมืองพิษณุโลก</v>
      </c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37" t="s">
        <v>28</v>
      </c>
      <c r="AO129" s="137"/>
      <c r="AP129" s="137"/>
      <c r="AQ129" s="137"/>
      <c r="AR129" s="128" t="str">
        <f>VLOOKUP(บันทึกข้อมูล!$C$57,บันทึกข้อมูล!$C$3:$DN$17,106,FALSE)</f>
        <v>พิษณุโลก</v>
      </c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</row>
    <row r="130" spans="2:54">
      <c r="B130" s="134" t="s">
        <v>34</v>
      </c>
      <c r="C130" s="134"/>
      <c r="D130" s="134"/>
      <c r="E130" s="134"/>
      <c r="F130" s="134"/>
      <c r="G130" s="134"/>
      <c r="H130" s="134"/>
      <c r="I130" s="134"/>
      <c r="J130" s="129" t="str">
        <f>VLOOKUP(บันทึกข้อมูล!$C$52,บันทึกข้อมูล!$C$3:$DN$17,4,FALSE)</f>
        <v>นางสาวนันท์นภัส รสเผือก</v>
      </c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34" t="s">
        <v>15</v>
      </c>
      <c r="AD130" s="134"/>
      <c r="AE130" s="134"/>
      <c r="AF130" s="134"/>
      <c r="AG130" s="134"/>
      <c r="AH130" s="129" t="str">
        <f>VLOOKUP(บันทึกข้อมูล!$C$52,บันทึกข้อมูล!$C$3:$DN$17,17,FALSE)</f>
        <v>นักวิชาการสรรพสามิตลูกจ้าง</v>
      </c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</row>
    <row r="131" spans="2:54">
      <c r="B131" s="134" t="s">
        <v>26</v>
      </c>
      <c r="C131" s="134"/>
      <c r="D131" s="134"/>
      <c r="E131" s="129" t="str">
        <f>VLOOKUP(บันทึกข้อมูล!$C$52,บันทึกข้อมูล!$C$3:$DN$17,39,FALSE)</f>
        <v>สำนักงานสรรพสามิตภาคที่ 6</v>
      </c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32" t="s">
        <v>27</v>
      </c>
      <c r="AB131" s="132"/>
      <c r="AC131" s="132"/>
      <c r="AD131" s="129" t="str">
        <f>VLOOKUP(บันทึกข้อมูล!$C$52,บันทึกข้อมูล!$C$3:$DN$17,57,FALSE)</f>
        <v>สรรพสามิต</v>
      </c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37" t="s">
        <v>28</v>
      </c>
      <c r="AP131" s="137"/>
      <c r="AQ131" s="137"/>
      <c r="AR131" s="137"/>
      <c r="AS131" s="128" t="str">
        <f>VLOOKUP(บันทึกข้อมูล!$C$52,บันทึกข้อมูล!$C$3:$DN$17,63,FALSE)</f>
        <v>พิษณุโลก</v>
      </c>
      <c r="AT131" s="128"/>
      <c r="AU131" s="128"/>
      <c r="AV131" s="128"/>
      <c r="AW131" s="128"/>
      <c r="AX131" s="128"/>
      <c r="AY131" s="128"/>
      <c r="AZ131" s="128"/>
      <c r="BA131" s="128"/>
      <c r="BB131" s="128"/>
    </row>
    <row r="132" spans="2:54">
      <c r="B132" s="134" t="s">
        <v>29</v>
      </c>
      <c r="C132" s="134"/>
      <c r="D132" s="134"/>
      <c r="E132" s="134"/>
      <c r="F132" s="134"/>
      <c r="G132" s="134"/>
      <c r="H132" s="134"/>
      <c r="I132" s="128">
        <f>VLOOKUP(บันทึกข้อมูล!$C$52,บันทึกข้อมูล!$C$3:$DN$17,69,FALSE)</f>
        <v>6</v>
      </c>
      <c r="J132" s="128"/>
      <c r="K132" s="128"/>
      <c r="L132" s="128"/>
      <c r="M132" s="128"/>
      <c r="N132" s="128"/>
      <c r="O132" s="137" t="s">
        <v>30</v>
      </c>
      <c r="P132" s="137"/>
      <c r="Q132" s="137"/>
      <c r="R132" s="137"/>
      <c r="S132" s="137"/>
      <c r="T132" s="137"/>
      <c r="U132" s="129" t="str">
        <f>VLOOKUP(บันทึกข้อมูล!$C$52,บันทึกข้อมูล!$C$3:$DN$17,74,FALSE)</f>
        <v>-</v>
      </c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37" t="s">
        <v>31</v>
      </c>
      <c r="AJ132" s="137"/>
      <c r="AK132" s="137"/>
      <c r="AL132" s="129" t="str">
        <f>VLOOKUP(บันทึกข้อมูล!$C$52,บันทึกข้อมูล!$C$3:$DN$17,82,FALSE)</f>
        <v>-</v>
      </c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</row>
    <row r="133" spans="2:54">
      <c r="B133" s="134" t="s">
        <v>32</v>
      </c>
      <c r="C133" s="134"/>
      <c r="D133" s="134"/>
      <c r="E133" s="134"/>
      <c r="F133" s="134"/>
      <c r="G133" s="134"/>
      <c r="H133" s="134"/>
      <c r="I133" s="129" t="str">
        <f>VLOOKUP(บันทึกข้อมูล!$C$52,บันทึกข้อมูล!$C$3:$DN$17,90,FALSE)</f>
        <v>บ้านไร่</v>
      </c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33" t="s">
        <v>33</v>
      </c>
      <c r="U133" s="137"/>
      <c r="V133" s="137"/>
      <c r="W133" s="137"/>
      <c r="X133" s="137"/>
      <c r="Y133" s="137"/>
      <c r="Z133" s="129" t="str">
        <f>VLOOKUP(บันทึกข้อมูล!$C$52,บันทึกข้อมูล!$C$3:$DN$17,98,FALSE)</f>
        <v>บางกระทุ่ม</v>
      </c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37" t="s">
        <v>28</v>
      </c>
      <c r="AO133" s="137"/>
      <c r="AP133" s="137"/>
      <c r="AQ133" s="137"/>
      <c r="AR133" s="128" t="str">
        <f>VLOOKUP(บันทึกข้อมูล!$C$52,บันทึกข้อมูล!$C$3:$DN$17,106,FALSE)</f>
        <v>พิษณุโลก</v>
      </c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</row>
    <row r="134" spans="2:54">
      <c r="B134" s="134" t="s">
        <v>35</v>
      </c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</row>
    <row r="135" spans="2:54">
      <c r="G135" s="134" t="s">
        <v>36</v>
      </c>
      <c r="H135" s="134"/>
      <c r="I135" s="134"/>
      <c r="J135" s="134"/>
      <c r="K135" s="130" t="str">
        <f>"เงินรางวัลในการจับกุมผู้กระทำผิดกฎหมายสรรพสามิต คดีเปรียบเทียบที่"&amp;" "&amp;บันทึกข้อมูล!$DC$40</f>
        <v>เงินรางวัลในการจับกุมผู้กระทำผิดกฎหมายสรรพสามิต คดีเปรียบเทียบที่ 50/2560</v>
      </c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30"/>
    </row>
    <row r="136" spans="2:54">
      <c r="B136" s="134" t="s">
        <v>37</v>
      </c>
      <c r="C136" s="134"/>
      <c r="D136" s="134"/>
      <c r="E136" s="134"/>
      <c r="F136" s="147">
        <f>บันทึกข้อมูล!AE57</f>
        <v>1228.01</v>
      </c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32" t="s">
        <v>7</v>
      </c>
      <c r="R136" s="132"/>
      <c r="S136" s="132"/>
      <c r="T136" s="148" t="str">
        <f>"("&amp;BAHTTEXT(F136)&amp;")"</f>
        <v>(หนึ่งพันสองร้อยยี่สิบแปดบาทหนึ่งสตางค์)</v>
      </c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</row>
    <row r="137" spans="2:54">
      <c r="B137" s="134" t="s">
        <v>38</v>
      </c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0" t="str">
        <f>บันทึกข้อมูล!BU57</f>
        <v>ติดราชการ</v>
      </c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</row>
    <row r="138" spans="2:54">
      <c r="G138" s="134" t="s">
        <v>39</v>
      </c>
      <c r="H138" s="134"/>
      <c r="I138" s="134"/>
      <c r="J138" s="134"/>
      <c r="K138" s="129" t="s">
        <v>111</v>
      </c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  <c r="BA138" s="129"/>
      <c r="BB138" s="129"/>
    </row>
    <row r="139" spans="2:54">
      <c r="B139" s="134" t="s">
        <v>37</v>
      </c>
      <c r="C139" s="134"/>
      <c r="D139" s="134"/>
      <c r="E139" s="134"/>
      <c r="F139" s="129" t="s">
        <v>111</v>
      </c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32" t="s">
        <v>7</v>
      </c>
      <c r="R139" s="132"/>
      <c r="S139" s="132"/>
      <c r="T139" s="148" t="s">
        <v>111</v>
      </c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</row>
    <row r="140" spans="2:54">
      <c r="B140" s="134" t="s">
        <v>38</v>
      </c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29" t="s">
        <v>111</v>
      </c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29"/>
      <c r="BB140" s="129"/>
    </row>
    <row r="142" spans="2:54">
      <c r="G142" s="134" t="s">
        <v>40</v>
      </c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34" t="s">
        <v>41</v>
      </c>
      <c r="AO142" s="134"/>
      <c r="AP142" s="134"/>
      <c r="AQ142" s="134"/>
      <c r="AR142" s="134"/>
      <c r="AS142" s="134"/>
      <c r="AT142" s="134"/>
      <c r="AU142" s="134"/>
      <c r="AV142" s="134"/>
      <c r="AW142" s="134"/>
      <c r="AX142" s="134"/>
      <c r="AY142" s="134"/>
      <c r="AZ142" s="134"/>
      <c r="BA142" s="134"/>
      <c r="BB142" s="134"/>
    </row>
    <row r="144" spans="2:54">
      <c r="AA144" s="132" t="s">
        <v>10</v>
      </c>
      <c r="AB144" s="132"/>
      <c r="AC144" s="132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34" t="s">
        <v>42</v>
      </c>
      <c r="AS144" s="134"/>
      <c r="AT144" s="134"/>
      <c r="AU144" s="134"/>
      <c r="AV144" s="134"/>
      <c r="AW144" s="134"/>
      <c r="AX144" s="134"/>
    </row>
    <row r="145" spans="5:50">
      <c r="AC145" s="27" t="s">
        <v>11</v>
      </c>
      <c r="AD145" s="128" t="str">
        <f>N126</f>
        <v>นายชาญยุทธ วิมล</v>
      </c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26" t="s">
        <v>13</v>
      </c>
    </row>
    <row r="146" spans="5:50" ht="30" customHeight="1">
      <c r="AA146" s="132" t="s">
        <v>10</v>
      </c>
      <c r="AB146" s="132"/>
      <c r="AC146" s="132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34" t="s">
        <v>43</v>
      </c>
      <c r="AS146" s="134"/>
      <c r="AT146" s="134"/>
      <c r="AU146" s="134"/>
      <c r="AV146" s="134"/>
      <c r="AW146" s="134"/>
      <c r="AX146" s="134"/>
    </row>
    <row r="147" spans="5:50">
      <c r="AC147" s="27" t="s">
        <v>11</v>
      </c>
      <c r="AD147" s="128" t="str">
        <f>J130</f>
        <v>นางสาวนันท์นภัส รสเผือก</v>
      </c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26" t="s">
        <v>13</v>
      </c>
    </row>
    <row r="148" spans="5:50" ht="30" customHeight="1">
      <c r="AA148" s="132" t="s">
        <v>10</v>
      </c>
      <c r="AB148" s="132"/>
      <c r="AC148" s="132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34" t="s">
        <v>44</v>
      </c>
      <c r="AS148" s="134"/>
      <c r="AT148" s="134"/>
      <c r="AU148" s="134"/>
      <c r="AV148" s="134"/>
      <c r="AW148" s="134"/>
      <c r="AX148" s="134"/>
    </row>
    <row r="149" spans="5:50">
      <c r="AC149" s="27" t="s">
        <v>11</v>
      </c>
      <c r="AD149" s="128" t="str">
        <f>บันทึกข้อมูล!AP57</f>
        <v>นายคำรพ แก้วสีนวล</v>
      </c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26" t="s">
        <v>13</v>
      </c>
    </row>
    <row r="150" spans="5:50" ht="30" customHeight="1">
      <c r="AA150" s="132" t="s">
        <v>10</v>
      </c>
      <c r="AB150" s="132"/>
      <c r="AC150" s="132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34" t="s">
        <v>44</v>
      </c>
      <c r="AS150" s="134"/>
      <c r="AT150" s="134"/>
      <c r="AU150" s="134"/>
      <c r="AV150" s="134"/>
      <c r="AW150" s="134"/>
      <c r="AX150" s="134"/>
    </row>
    <row r="151" spans="5:50">
      <c r="AC151" s="27" t="s">
        <v>11</v>
      </c>
      <c r="AD151" s="128" t="str">
        <f>บันทึกข้อมูล!BG57</f>
        <v>นางธัญญภัทร หงษ์ปาน</v>
      </c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26" t="s">
        <v>13</v>
      </c>
    </row>
    <row r="155" spans="5:50">
      <c r="E155" s="134" t="s">
        <v>96</v>
      </c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</row>
    <row r="156" spans="5:50">
      <c r="U156" s="132" t="s">
        <v>10</v>
      </c>
      <c r="V156" s="132"/>
      <c r="W156" s="132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34" t="s">
        <v>97</v>
      </c>
      <c r="AM156" s="134"/>
      <c r="AN156" s="134"/>
      <c r="AO156" s="134"/>
      <c r="AP156" s="134"/>
      <c r="AQ156" s="134"/>
      <c r="AR156" s="134"/>
    </row>
    <row r="157" spans="5:50">
      <c r="W157" s="14" t="s">
        <v>11</v>
      </c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" t="s">
        <v>13</v>
      </c>
    </row>
    <row r="158" spans="5:50">
      <c r="R158" s="132" t="s">
        <v>15</v>
      </c>
      <c r="S158" s="132"/>
      <c r="T158" s="132"/>
      <c r="U158" s="132"/>
      <c r="V158" s="132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</row>
    <row r="159" spans="5:50">
      <c r="S159" s="132" t="s">
        <v>21</v>
      </c>
      <c r="T159" s="132"/>
      <c r="U159" s="132"/>
      <c r="V159" s="129"/>
      <c r="W159" s="129"/>
      <c r="X159" s="129"/>
      <c r="Y159" s="137" t="s">
        <v>22</v>
      </c>
      <c r="Z159" s="137"/>
      <c r="AA159" s="137"/>
      <c r="AB159" s="128"/>
      <c r="AC159" s="128"/>
      <c r="AD159" s="128"/>
      <c r="AE159" s="128"/>
      <c r="AF159" s="128"/>
      <c r="AG159" s="128"/>
      <c r="AH159" s="128"/>
      <c r="AI159" s="137" t="s">
        <v>23</v>
      </c>
      <c r="AJ159" s="137"/>
      <c r="AK159" s="137"/>
      <c r="AL159" s="129"/>
      <c r="AM159" s="129"/>
      <c r="AN159" s="129"/>
      <c r="AO159" s="129"/>
      <c r="AP159" s="129"/>
    </row>
    <row r="161" spans="2:55" ht="23.25">
      <c r="B161" s="132">
        <v>5</v>
      </c>
      <c r="C161" s="132"/>
      <c r="AY161" s="139" t="s">
        <v>46</v>
      </c>
      <c r="AZ161" s="139"/>
      <c r="BA161" s="139"/>
      <c r="BB161" s="139"/>
    </row>
    <row r="162" spans="2:55" ht="23.25">
      <c r="B162" s="127" t="s">
        <v>24</v>
      </c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127"/>
      <c r="AU162" s="127"/>
      <c r="AV162" s="127"/>
      <c r="AW162" s="127"/>
      <c r="AX162" s="127"/>
      <c r="AY162" s="127"/>
      <c r="AZ162" s="127"/>
      <c r="BA162" s="127"/>
      <c r="BB162" s="127"/>
      <c r="BC162" s="127"/>
    </row>
    <row r="163" spans="2:55">
      <c r="AN163" s="134" t="s">
        <v>45</v>
      </c>
      <c r="AO163" s="134"/>
      <c r="AP163" s="134"/>
      <c r="AQ163" s="134"/>
      <c r="AR163" s="134"/>
      <c r="AS163" s="134"/>
      <c r="AT163" s="134"/>
      <c r="AU163" s="134"/>
      <c r="AV163" s="134"/>
      <c r="AW163" s="129"/>
      <c r="AX163" s="129"/>
      <c r="AY163" s="129"/>
      <c r="AZ163" s="129"/>
      <c r="BA163" s="129"/>
      <c r="BB163" s="129"/>
    </row>
    <row r="164" spans="2:55">
      <c r="X164" s="132" t="s">
        <v>21</v>
      </c>
      <c r="Y164" s="132"/>
      <c r="Z164" s="132"/>
      <c r="AA164" s="129">
        <f>$AA$4</f>
        <v>12</v>
      </c>
      <c r="AB164" s="129"/>
      <c r="AC164" s="129"/>
      <c r="AD164" s="132" t="s">
        <v>22</v>
      </c>
      <c r="AE164" s="132"/>
      <c r="AF164" s="132"/>
      <c r="AG164" s="129" t="str">
        <f>$AG$4</f>
        <v>ธันวาคม</v>
      </c>
      <c r="AH164" s="129"/>
      <c r="AI164" s="129"/>
      <c r="AJ164" s="129"/>
      <c r="AK164" s="129"/>
      <c r="AL164" s="129"/>
      <c r="AM164" s="129"/>
      <c r="AN164" s="132" t="s">
        <v>23</v>
      </c>
      <c r="AO164" s="132"/>
      <c r="AP164" s="132"/>
      <c r="AQ164" s="129">
        <f>$AQ$4</f>
        <v>2560</v>
      </c>
      <c r="AR164" s="129"/>
      <c r="AS164" s="129"/>
      <c r="AT164" s="129"/>
      <c r="AU164" s="129"/>
      <c r="AV164" s="129"/>
    </row>
    <row r="165" spans="2:55">
      <c r="B165" s="132" t="s">
        <v>25</v>
      </c>
      <c r="C165" s="132"/>
      <c r="D165" s="132"/>
      <c r="E165" s="130" t="str">
        <f>$E$5</f>
        <v>อธิบดีกรมสรรพสามิต</v>
      </c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</row>
    <row r="166" spans="2:55">
      <c r="J166" s="134" t="s">
        <v>2</v>
      </c>
      <c r="K166" s="134"/>
      <c r="L166" s="134"/>
      <c r="M166" s="134"/>
      <c r="N166" s="129" t="e">
        <f>VLOOKUP(บันทึกข้อมูล!$C$58,บันทึกข้อมูล!$C$3:$DN$17,4,FALSE)</f>
        <v>#N/A</v>
      </c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34" t="s">
        <v>15</v>
      </c>
      <c r="AD166" s="134"/>
      <c r="AE166" s="134"/>
      <c r="AF166" s="134"/>
      <c r="AG166" s="134"/>
      <c r="AH166" s="129" t="e">
        <f>VLOOKUP(บันทึกข้อมูล!$C$58,บันทึกข้อมูล!$C$3:$DN$17,17,FALSE)</f>
        <v>#N/A</v>
      </c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  <c r="AZ166" s="129"/>
      <c r="BA166" s="129"/>
      <c r="BB166" s="129"/>
    </row>
    <row r="167" spans="2:55">
      <c r="B167" s="134" t="s">
        <v>26</v>
      </c>
      <c r="C167" s="134"/>
      <c r="D167" s="134"/>
      <c r="E167" s="129" t="e">
        <f>VLOOKUP(บันทึกข้อมูล!$C$58,บันทึกข้อมูล!$C$3:$DN$17,39,FALSE)</f>
        <v>#N/A</v>
      </c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32" t="s">
        <v>27</v>
      </c>
      <c r="AB167" s="132"/>
      <c r="AC167" s="132"/>
      <c r="AD167" s="129" t="e">
        <f>VLOOKUP(บันทึกข้อมูล!$C$58,บันทึกข้อมูล!$C$3:$DN$17,57,FALSE)</f>
        <v>#N/A</v>
      </c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37" t="s">
        <v>28</v>
      </c>
      <c r="AP167" s="137"/>
      <c r="AQ167" s="137"/>
      <c r="AR167" s="137"/>
      <c r="AS167" s="128" t="e">
        <f>VLOOKUP(บันทึกข้อมูล!$C$58,บันทึกข้อมูล!$C$3:$DN$17,63,FALSE)</f>
        <v>#N/A</v>
      </c>
      <c r="AT167" s="128"/>
      <c r="AU167" s="128"/>
      <c r="AV167" s="128"/>
      <c r="AW167" s="128"/>
      <c r="AX167" s="128"/>
      <c r="AY167" s="128"/>
      <c r="AZ167" s="128"/>
      <c r="BA167" s="128"/>
      <c r="BB167" s="128"/>
    </row>
    <row r="168" spans="2:55">
      <c r="B168" s="134" t="s">
        <v>29</v>
      </c>
      <c r="C168" s="134"/>
      <c r="D168" s="134"/>
      <c r="E168" s="134"/>
      <c r="F168" s="134"/>
      <c r="G168" s="134"/>
      <c r="H168" s="134"/>
      <c r="I168" s="129" t="e">
        <f>VLOOKUP(บันทึกข้อมูล!$C$58,บันทึกข้อมูล!$C$3:$DN$17,69,FALSE)</f>
        <v>#N/A</v>
      </c>
      <c r="J168" s="129"/>
      <c r="K168" s="129"/>
      <c r="L168" s="129"/>
      <c r="M168" s="129"/>
      <c r="N168" s="129"/>
      <c r="O168" s="133" t="s">
        <v>30</v>
      </c>
      <c r="P168" s="133"/>
      <c r="Q168" s="133"/>
      <c r="R168" s="133"/>
      <c r="S168" s="133"/>
      <c r="T168" s="133"/>
      <c r="U168" s="129" t="e">
        <f>VLOOKUP(บันทึกข้อมูล!$C$58,บันทึกข้อมูล!$C$3:$DN$17,74,FALSE)</f>
        <v>#N/A</v>
      </c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37" t="s">
        <v>31</v>
      </c>
      <c r="AJ168" s="137"/>
      <c r="AK168" s="137"/>
      <c r="AL168" s="129" t="e">
        <f>VLOOKUP(บันทึกข้อมูล!$C$58,บันทึกข้อมูล!$C$3:$DN$17,82,FALSE)</f>
        <v>#N/A</v>
      </c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  <c r="AW168" s="129"/>
      <c r="AX168" s="129"/>
      <c r="AY168" s="129"/>
      <c r="AZ168" s="129"/>
      <c r="BA168" s="129"/>
      <c r="BB168" s="129"/>
    </row>
    <row r="169" spans="2:55">
      <c r="B169" s="134" t="s">
        <v>32</v>
      </c>
      <c r="C169" s="134"/>
      <c r="D169" s="134"/>
      <c r="E169" s="134"/>
      <c r="F169" s="134"/>
      <c r="G169" s="134"/>
      <c r="H169" s="134"/>
      <c r="I169" s="129" t="e">
        <f>VLOOKUP(บันทึกข้อมูล!$C$58,บันทึกข้อมูล!$C$3:$DN$17,90,FALSE)</f>
        <v>#N/A</v>
      </c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33" t="s">
        <v>33</v>
      </c>
      <c r="U169" s="137"/>
      <c r="V169" s="137"/>
      <c r="W169" s="137"/>
      <c r="X169" s="137"/>
      <c r="Y169" s="137"/>
      <c r="Z169" s="129" t="e">
        <f>VLOOKUP(บันทึกข้อมูล!$C$58,บันทึกข้อมูล!$C$3:$DN$17,98,FALSE)</f>
        <v>#N/A</v>
      </c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37" t="s">
        <v>28</v>
      </c>
      <c r="AO169" s="137"/>
      <c r="AP169" s="137"/>
      <c r="AQ169" s="137"/>
      <c r="AR169" s="128" t="e">
        <f>VLOOKUP(บันทึกข้อมูล!$C$58,บันทึกข้อมูล!$C$3:$DN$17,106,FALSE)</f>
        <v>#N/A</v>
      </c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</row>
    <row r="170" spans="2:55">
      <c r="B170" s="134" t="s">
        <v>34</v>
      </c>
      <c r="C170" s="134"/>
      <c r="D170" s="134"/>
      <c r="E170" s="134"/>
      <c r="F170" s="134"/>
      <c r="G170" s="134"/>
      <c r="H170" s="134"/>
      <c r="I170" s="134"/>
      <c r="J170" s="129" t="str">
        <f>VLOOKUP(บันทึกข้อมูล!$C$52,บันทึกข้อมูล!$C$3:$DN$17,4,FALSE)</f>
        <v>นางสาวนันท์นภัส รสเผือก</v>
      </c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34" t="s">
        <v>15</v>
      </c>
      <c r="AD170" s="134"/>
      <c r="AE170" s="134"/>
      <c r="AF170" s="134"/>
      <c r="AG170" s="134"/>
      <c r="AH170" s="129" t="str">
        <f>VLOOKUP(บันทึกข้อมูล!$C$52,บันทึกข้อมูล!$C$3:$DN$17,17,FALSE)</f>
        <v>นักวิชาการสรรพสามิตลูกจ้าง</v>
      </c>
      <c r="AI170" s="129"/>
      <c r="AJ170" s="129"/>
      <c r="AK170" s="129"/>
      <c r="AL170" s="129"/>
      <c r="AM170" s="129"/>
      <c r="AN170" s="129"/>
      <c r="AO170" s="129"/>
      <c r="AP170" s="129"/>
      <c r="AQ170" s="129"/>
      <c r="AR170" s="129"/>
      <c r="AS170" s="129"/>
      <c r="AT170" s="129"/>
      <c r="AU170" s="129"/>
      <c r="AV170" s="129"/>
      <c r="AW170" s="129"/>
      <c r="AX170" s="129"/>
      <c r="AY170" s="129"/>
      <c r="AZ170" s="129"/>
      <c r="BA170" s="129"/>
      <c r="BB170" s="129"/>
    </row>
    <row r="171" spans="2:55">
      <c r="B171" s="134" t="s">
        <v>26</v>
      </c>
      <c r="C171" s="134"/>
      <c r="D171" s="134"/>
      <c r="E171" s="129" t="str">
        <f>VLOOKUP(บันทึกข้อมูล!$C$52,บันทึกข้อมูล!$C$3:$DN$17,39,FALSE)</f>
        <v>สำนักงานสรรพสามิตภาคที่ 6</v>
      </c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32" t="s">
        <v>27</v>
      </c>
      <c r="AB171" s="132"/>
      <c r="AC171" s="132"/>
      <c r="AD171" s="129" t="str">
        <f>VLOOKUP(บันทึกข้อมูล!$C$52,บันทึกข้อมูล!$C$3:$DN$17,57,FALSE)</f>
        <v>สรรพสามิต</v>
      </c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37" t="s">
        <v>28</v>
      </c>
      <c r="AP171" s="137"/>
      <c r="AQ171" s="137"/>
      <c r="AR171" s="137"/>
      <c r="AS171" s="128" t="str">
        <f>VLOOKUP(บันทึกข้อมูล!$C$52,บันทึกข้อมูล!$C$3:$DN$17,63,FALSE)</f>
        <v>พิษณุโลก</v>
      </c>
      <c r="AT171" s="128"/>
      <c r="AU171" s="128"/>
      <c r="AV171" s="128"/>
      <c r="AW171" s="128"/>
      <c r="AX171" s="128"/>
      <c r="AY171" s="128"/>
      <c r="AZ171" s="128"/>
      <c r="BA171" s="128"/>
      <c r="BB171" s="128"/>
    </row>
    <row r="172" spans="2:55">
      <c r="B172" s="134" t="s">
        <v>29</v>
      </c>
      <c r="C172" s="134"/>
      <c r="D172" s="134"/>
      <c r="E172" s="134"/>
      <c r="F172" s="134"/>
      <c r="G172" s="134"/>
      <c r="H172" s="134"/>
      <c r="I172" s="128">
        <f>VLOOKUP(บันทึกข้อมูล!$C$52,บันทึกข้อมูล!$C$3:$DN$17,69,FALSE)</f>
        <v>6</v>
      </c>
      <c r="J172" s="128"/>
      <c r="K172" s="128"/>
      <c r="L172" s="128"/>
      <c r="M172" s="128"/>
      <c r="N172" s="128"/>
      <c r="O172" s="137" t="s">
        <v>30</v>
      </c>
      <c r="P172" s="137"/>
      <c r="Q172" s="137"/>
      <c r="R172" s="137"/>
      <c r="S172" s="137"/>
      <c r="T172" s="137"/>
      <c r="U172" s="129" t="str">
        <f>VLOOKUP(บันทึกข้อมูล!$C$52,บันทึกข้อมูล!$C$3:$DN$17,74,FALSE)</f>
        <v>-</v>
      </c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37" t="s">
        <v>31</v>
      </c>
      <c r="AJ172" s="137"/>
      <c r="AK172" s="137"/>
      <c r="AL172" s="129" t="str">
        <f>VLOOKUP(บันทึกข้อมูล!$C$52,บันทึกข้อมูล!$C$3:$DN$17,82,FALSE)</f>
        <v>-</v>
      </c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  <c r="AZ172" s="129"/>
      <c r="BA172" s="129"/>
      <c r="BB172" s="129"/>
    </row>
    <row r="173" spans="2:55">
      <c r="B173" s="134" t="s">
        <v>32</v>
      </c>
      <c r="C173" s="134"/>
      <c r="D173" s="134"/>
      <c r="E173" s="134"/>
      <c r="F173" s="134"/>
      <c r="G173" s="134"/>
      <c r="H173" s="134"/>
      <c r="I173" s="129" t="str">
        <f>VLOOKUP(บันทึกข้อมูล!$C$52,บันทึกข้อมูล!$C$3:$DN$17,90,FALSE)</f>
        <v>บ้านไร่</v>
      </c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33" t="s">
        <v>33</v>
      </c>
      <c r="U173" s="137"/>
      <c r="V173" s="137"/>
      <c r="W173" s="137"/>
      <c r="X173" s="137"/>
      <c r="Y173" s="137"/>
      <c r="Z173" s="129" t="str">
        <f>VLOOKUP(บันทึกข้อมูล!$C$52,บันทึกข้อมูล!$C$3:$DN$17,98,FALSE)</f>
        <v>บางกระทุ่ม</v>
      </c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37" t="s">
        <v>28</v>
      </c>
      <c r="AO173" s="137"/>
      <c r="AP173" s="137"/>
      <c r="AQ173" s="137"/>
      <c r="AR173" s="128" t="str">
        <f>VLOOKUP(บันทึกข้อมูล!$C$52,บันทึกข้อมูล!$C$3:$DN$17,106,FALSE)</f>
        <v>พิษณุโลก</v>
      </c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</row>
    <row r="174" spans="2:55">
      <c r="B174" s="134" t="s">
        <v>35</v>
      </c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</row>
    <row r="175" spans="2:55">
      <c r="G175" s="134" t="s">
        <v>36</v>
      </c>
      <c r="H175" s="134"/>
      <c r="I175" s="134"/>
      <c r="J175" s="134"/>
      <c r="K175" s="130" t="str">
        <f>"เงินรางวัลในการจับกุมผู้กระทำผิดกฎหมายสรรพสามิต คดีเปรียบเทียบที่"&amp;" "&amp;บันทึกข้อมูล!$DC$40</f>
        <v>เงินรางวัลในการจับกุมผู้กระทำผิดกฎหมายสรรพสามิต คดีเปรียบเทียบที่ 50/2560</v>
      </c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0"/>
      <c r="AY175" s="130"/>
      <c r="AZ175" s="130"/>
      <c r="BA175" s="130"/>
      <c r="BB175" s="130"/>
    </row>
    <row r="176" spans="2:55">
      <c r="B176" s="134" t="s">
        <v>37</v>
      </c>
      <c r="C176" s="134"/>
      <c r="D176" s="134"/>
      <c r="E176" s="134"/>
      <c r="F176" s="147">
        <f>บันทึกข้อมูล!AE58</f>
        <v>0</v>
      </c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32" t="s">
        <v>7</v>
      </c>
      <c r="R176" s="132"/>
      <c r="S176" s="132"/>
      <c r="T176" s="148" t="str">
        <f>"("&amp;BAHTTEXT(F176)&amp;")"</f>
        <v>(ศูนย์บาทถ้วน)</v>
      </c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</row>
    <row r="177" spans="2:54">
      <c r="B177" s="134" t="s">
        <v>38</v>
      </c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0">
        <f>บันทึกข้อมูล!BU58</f>
        <v>0</v>
      </c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  <c r="AW177" s="130"/>
      <c r="AX177" s="130"/>
      <c r="AY177" s="130"/>
      <c r="AZ177" s="130"/>
      <c r="BA177" s="130"/>
      <c r="BB177" s="130"/>
    </row>
    <row r="178" spans="2:54">
      <c r="G178" s="134" t="s">
        <v>39</v>
      </c>
      <c r="H178" s="134"/>
      <c r="I178" s="134"/>
      <c r="J178" s="134"/>
      <c r="K178" s="129" t="s">
        <v>111</v>
      </c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</row>
    <row r="179" spans="2:54">
      <c r="B179" s="134" t="s">
        <v>37</v>
      </c>
      <c r="C179" s="134"/>
      <c r="D179" s="134"/>
      <c r="E179" s="134"/>
      <c r="F179" s="129" t="s">
        <v>111</v>
      </c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32" t="s">
        <v>7</v>
      </c>
      <c r="R179" s="132"/>
      <c r="S179" s="132"/>
      <c r="T179" s="148" t="s">
        <v>111</v>
      </c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</row>
    <row r="180" spans="2:54">
      <c r="B180" s="134" t="s">
        <v>38</v>
      </c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29" t="s">
        <v>111</v>
      </c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  <c r="AM180" s="129"/>
      <c r="AN180" s="129"/>
      <c r="AO180" s="129"/>
      <c r="AP180" s="129"/>
      <c r="AQ180" s="129"/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/>
    </row>
    <row r="182" spans="2:54">
      <c r="G182" s="134" t="s">
        <v>40</v>
      </c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  <c r="AM182" s="129"/>
      <c r="AN182" s="134" t="s">
        <v>41</v>
      </c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</row>
    <row r="184" spans="2:54">
      <c r="AA184" s="132" t="s">
        <v>10</v>
      </c>
      <c r="AB184" s="132"/>
      <c r="AC184" s="132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129"/>
      <c r="AO184" s="129"/>
      <c r="AP184" s="129"/>
      <c r="AQ184" s="129"/>
      <c r="AR184" s="134" t="s">
        <v>42</v>
      </c>
      <c r="AS184" s="134"/>
      <c r="AT184" s="134"/>
      <c r="AU184" s="134"/>
      <c r="AV184" s="134"/>
      <c r="AW184" s="134"/>
      <c r="AX184" s="134"/>
    </row>
    <row r="185" spans="2:54">
      <c r="AC185" s="27" t="s">
        <v>11</v>
      </c>
      <c r="AD185" s="128" t="e">
        <f>N166</f>
        <v>#N/A</v>
      </c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26" t="s">
        <v>13</v>
      </c>
    </row>
    <row r="186" spans="2:54" ht="30" customHeight="1">
      <c r="AA186" s="132" t="s">
        <v>10</v>
      </c>
      <c r="AB186" s="132"/>
      <c r="AC186" s="132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34" t="s">
        <v>43</v>
      </c>
      <c r="AS186" s="134"/>
      <c r="AT186" s="134"/>
      <c r="AU186" s="134"/>
      <c r="AV186" s="134"/>
      <c r="AW186" s="134"/>
      <c r="AX186" s="134"/>
    </row>
    <row r="187" spans="2:54">
      <c r="AC187" s="27" t="s">
        <v>11</v>
      </c>
      <c r="AD187" s="128" t="str">
        <f>J170</f>
        <v>นางสาวนันท์นภัส รสเผือก</v>
      </c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26" t="s">
        <v>13</v>
      </c>
    </row>
    <row r="188" spans="2:54" ht="30" customHeight="1">
      <c r="AA188" s="132" t="s">
        <v>10</v>
      </c>
      <c r="AB188" s="132"/>
      <c r="AC188" s="132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34" t="s">
        <v>44</v>
      </c>
      <c r="AS188" s="134"/>
      <c r="AT188" s="134"/>
      <c r="AU188" s="134"/>
      <c r="AV188" s="134"/>
      <c r="AW188" s="134"/>
      <c r="AX188" s="134"/>
    </row>
    <row r="189" spans="2:54">
      <c r="AC189" s="27" t="s">
        <v>11</v>
      </c>
      <c r="AD189" s="128" t="str">
        <f>บันทึกข้อมูล!AP58</f>
        <v xml:space="preserve"> </v>
      </c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26" t="s">
        <v>13</v>
      </c>
    </row>
    <row r="190" spans="2:54" ht="30" customHeight="1">
      <c r="AA190" s="132" t="s">
        <v>10</v>
      </c>
      <c r="AB190" s="132"/>
      <c r="AC190" s="132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34" t="s">
        <v>44</v>
      </c>
      <c r="AS190" s="134"/>
      <c r="AT190" s="134"/>
      <c r="AU190" s="134"/>
      <c r="AV190" s="134"/>
      <c r="AW190" s="134"/>
      <c r="AX190" s="134"/>
    </row>
    <row r="191" spans="2:54">
      <c r="AC191" s="27" t="s">
        <v>11</v>
      </c>
      <c r="AD191" s="128" t="str">
        <f>บันทึกข้อมูล!BG58</f>
        <v xml:space="preserve"> </v>
      </c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26" t="s">
        <v>13</v>
      </c>
    </row>
    <row r="195" spans="2:55">
      <c r="E195" s="134" t="s">
        <v>96</v>
      </c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</row>
    <row r="196" spans="2:55">
      <c r="U196" s="132" t="s">
        <v>10</v>
      </c>
      <c r="V196" s="132"/>
      <c r="W196" s="132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  <c r="AK196" s="129"/>
      <c r="AL196" s="134" t="s">
        <v>97</v>
      </c>
      <c r="AM196" s="134"/>
      <c r="AN196" s="134"/>
      <c r="AO196" s="134"/>
      <c r="AP196" s="134"/>
      <c r="AQ196" s="134"/>
      <c r="AR196" s="134"/>
    </row>
    <row r="197" spans="2:55">
      <c r="W197" s="14" t="s">
        <v>11</v>
      </c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" t="s">
        <v>13</v>
      </c>
    </row>
    <row r="198" spans="2:55">
      <c r="R198" s="132" t="s">
        <v>15</v>
      </c>
      <c r="S198" s="132"/>
      <c r="T198" s="132"/>
      <c r="U198" s="132"/>
      <c r="V198" s="132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</row>
    <row r="199" spans="2:55">
      <c r="S199" s="132" t="s">
        <v>21</v>
      </c>
      <c r="T199" s="132"/>
      <c r="U199" s="132"/>
      <c r="V199" s="129"/>
      <c r="W199" s="129"/>
      <c r="X199" s="129"/>
      <c r="Y199" s="137" t="s">
        <v>22</v>
      </c>
      <c r="Z199" s="137"/>
      <c r="AA199" s="137"/>
      <c r="AB199" s="128"/>
      <c r="AC199" s="128"/>
      <c r="AD199" s="128"/>
      <c r="AE199" s="128"/>
      <c r="AF199" s="128"/>
      <c r="AG199" s="128"/>
      <c r="AH199" s="128"/>
      <c r="AI199" s="137" t="s">
        <v>23</v>
      </c>
      <c r="AJ199" s="137"/>
      <c r="AK199" s="137"/>
      <c r="AL199" s="129"/>
      <c r="AM199" s="129"/>
      <c r="AN199" s="129"/>
      <c r="AO199" s="129"/>
      <c r="AP199" s="129"/>
    </row>
    <row r="201" spans="2:55" ht="23.25">
      <c r="B201" s="132">
        <v>6</v>
      </c>
      <c r="C201" s="132"/>
      <c r="AY201" s="139" t="s">
        <v>46</v>
      </c>
      <c r="AZ201" s="139"/>
      <c r="BA201" s="139"/>
      <c r="BB201" s="139"/>
    </row>
    <row r="202" spans="2:55" ht="23.25">
      <c r="B202" s="127" t="s">
        <v>24</v>
      </c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27"/>
      <c r="AO202" s="127"/>
      <c r="AP202" s="127"/>
      <c r="AQ202" s="127"/>
      <c r="AR202" s="127"/>
      <c r="AS202" s="127"/>
      <c r="AT202" s="127"/>
      <c r="AU202" s="127"/>
      <c r="AV202" s="127"/>
      <c r="AW202" s="127"/>
      <c r="AX202" s="127"/>
      <c r="AY202" s="127"/>
      <c r="AZ202" s="127"/>
      <c r="BA202" s="127"/>
      <c r="BB202" s="127"/>
      <c r="BC202" s="127"/>
    </row>
    <row r="203" spans="2:55">
      <c r="AN203" s="134" t="s">
        <v>45</v>
      </c>
      <c r="AO203" s="134"/>
      <c r="AP203" s="134"/>
      <c r="AQ203" s="134"/>
      <c r="AR203" s="134"/>
      <c r="AS203" s="134"/>
      <c r="AT203" s="134"/>
      <c r="AU203" s="134"/>
      <c r="AV203" s="134"/>
      <c r="AW203" s="129"/>
      <c r="AX203" s="129"/>
      <c r="AY203" s="129"/>
      <c r="AZ203" s="129"/>
      <c r="BA203" s="129"/>
      <c r="BB203" s="129"/>
    </row>
    <row r="204" spans="2:55">
      <c r="X204" s="132" t="s">
        <v>21</v>
      </c>
      <c r="Y204" s="132"/>
      <c r="Z204" s="132"/>
      <c r="AA204" s="129">
        <f>$AA$4</f>
        <v>12</v>
      </c>
      <c r="AB204" s="129"/>
      <c r="AC204" s="129"/>
      <c r="AD204" s="132" t="s">
        <v>22</v>
      </c>
      <c r="AE204" s="132"/>
      <c r="AF204" s="132"/>
      <c r="AG204" s="129" t="str">
        <f>$AG$4</f>
        <v>ธันวาคม</v>
      </c>
      <c r="AH204" s="129"/>
      <c r="AI204" s="129"/>
      <c r="AJ204" s="129"/>
      <c r="AK204" s="129"/>
      <c r="AL204" s="129"/>
      <c r="AM204" s="129"/>
      <c r="AN204" s="132" t="s">
        <v>23</v>
      </c>
      <c r="AO204" s="132"/>
      <c r="AP204" s="132"/>
      <c r="AQ204" s="129">
        <f>$AQ$4</f>
        <v>2560</v>
      </c>
      <c r="AR204" s="129"/>
      <c r="AS204" s="129"/>
      <c r="AT204" s="129"/>
      <c r="AU204" s="129"/>
      <c r="AV204" s="129"/>
    </row>
    <row r="205" spans="2:55">
      <c r="B205" s="132" t="s">
        <v>25</v>
      </c>
      <c r="C205" s="132"/>
      <c r="D205" s="132"/>
      <c r="E205" s="130" t="str">
        <f>$E$5</f>
        <v>อธิบดีกรมสรรพสามิต</v>
      </c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</row>
    <row r="206" spans="2:55">
      <c r="J206" s="134" t="s">
        <v>2</v>
      </c>
      <c r="K206" s="134"/>
      <c r="L206" s="134"/>
      <c r="M206" s="134"/>
      <c r="N206" s="129" t="e">
        <f>VLOOKUP(บันทึกข้อมูล!$C$59,บันทึกข้อมูล!$C$3:$DN$17,4,FALSE)</f>
        <v>#N/A</v>
      </c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  <c r="AC206" s="134" t="s">
        <v>15</v>
      </c>
      <c r="AD206" s="134"/>
      <c r="AE206" s="134"/>
      <c r="AF206" s="134"/>
      <c r="AG206" s="134"/>
      <c r="AH206" s="129" t="e">
        <f>VLOOKUP(บันทึกข้อมูล!$C$59,บันทึกข้อมูล!$C$3:$DN$17,17,FALSE)</f>
        <v>#N/A</v>
      </c>
      <c r="AI206" s="129"/>
      <c r="AJ206" s="129"/>
      <c r="AK206" s="129"/>
      <c r="AL206" s="129"/>
      <c r="AM206" s="129"/>
      <c r="AN206" s="129"/>
      <c r="AO206" s="129"/>
      <c r="AP206" s="129"/>
      <c r="AQ206" s="129"/>
      <c r="AR206" s="129"/>
      <c r="AS206" s="129"/>
      <c r="AT206" s="129"/>
      <c r="AU206" s="129"/>
      <c r="AV206" s="129"/>
      <c r="AW206" s="129"/>
      <c r="AX206" s="129"/>
      <c r="AY206" s="129"/>
      <c r="AZ206" s="129"/>
      <c r="BA206" s="129"/>
      <c r="BB206" s="129"/>
    </row>
    <row r="207" spans="2:55">
      <c r="B207" s="134" t="s">
        <v>26</v>
      </c>
      <c r="C207" s="134"/>
      <c r="D207" s="134"/>
      <c r="E207" s="129" t="e">
        <f>VLOOKUP(บันทึกข้อมูล!$C$59,บันทึกข้อมูล!$C$3:$DN$17,39,FALSE)</f>
        <v>#N/A</v>
      </c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32" t="s">
        <v>27</v>
      </c>
      <c r="AB207" s="132"/>
      <c r="AC207" s="132"/>
      <c r="AD207" s="129" t="e">
        <f>VLOOKUP(บันทึกข้อมูล!$C$59,บันทึกข้อมูล!$C$3:$DN$17,57,FALSE)</f>
        <v>#N/A</v>
      </c>
      <c r="AE207" s="129"/>
      <c r="AF207" s="129"/>
      <c r="AG207" s="129"/>
      <c r="AH207" s="129"/>
      <c r="AI207" s="129"/>
      <c r="AJ207" s="129"/>
      <c r="AK207" s="129"/>
      <c r="AL207" s="129"/>
      <c r="AM207" s="129"/>
      <c r="AN207" s="129"/>
      <c r="AO207" s="137" t="s">
        <v>28</v>
      </c>
      <c r="AP207" s="137"/>
      <c r="AQ207" s="137"/>
      <c r="AR207" s="137"/>
      <c r="AS207" s="128" t="e">
        <f>VLOOKUP(บันทึกข้อมูล!$C$59,บันทึกข้อมูล!$C$3:$DN$17,63,FALSE)</f>
        <v>#N/A</v>
      </c>
      <c r="AT207" s="128"/>
      <c r="AU207" s="128"/>
      <c r="AV207" s="128"/>
      <c r="AW207" s="128"/>
      <c r="AX207" s="128"/>
      <c r="AY207" s="128"/>
      <c r="AZ207" s="128"/>
      <c r="BA207" s="128"/>
      <c r="BB207" s="128"/>
    </row>
    <row r="208" spans="2:55">
      <c r="B208" s="134" t="s">
        <v>29</v>
      </c>
      <c r="C208" s="134"/>
      <c r="D208" s="134"/>
      <c r="E208" s="134"/>
      <c r="F208" s="134"/>
      <c r="G208" s="134"/>
      <c r="H208" s="134"/>
      <c r="I208" s="129" t="e">
        <f>VLOOKUP(บันทึกข้อมูล!$C$59,บันทึกข้อมูล!$C$3:$DN$17,69,FALSE)</f>
        <v>#N/A</v>
      </c>
      <c r="J208" s="129"/>
      <c r="K208" s="129"/>
      <c r="L208" s="129"/>
      <c r="M208" s="129"/>
      <c r="N208" s="129"/>
      <c r="O208" s="133" t="s">
        <v>30</v>
      </c>
      <c r="P208" s="133"/>
      <c r="Q208" s="133"/>
      <c r="R208" s="133"/>
      <c r="S208" s="133"/>
      <c r="T208" s="133"/>
      <c r="U208" s="129" t="e">
        <f>VLOOKUP(บันทึกข้อมูล!$C$59,บันทึกข้อมูล!$C$3:$DN$17,74,FALSE)</f>
        <v>#N/A</v>
      </c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37" t="s">
        <v>31</v>
      </c>
      <c r="AJ208" s="137"/>
      <c r="AK208" s="137"/>
      <c r="AL208" s="129" t="e">
        <f>VLOOKUP(บันทึกข้อมูล!$C$59,บันทึกข้อมูล!$C$3:$DN$17,82,FALSE)</f>
        <v>#N/A</v>
      </c>
      <c r="AM208" s="129"/>
      <c r="AN208" s="129"/>
      <c r="AO208" s="129"/>
      <c r="AP208" s="129"/>
      <c r="AQ208" s="129"/>
      <c r="AR208" s="129"/>
      <c r="AS208" s="129"/>
      <c r="AT208" s="129"/>
      <c r="AU208" s="129"/>
      <c r="AV208" s="129"/>
      <c r="AW208" s="129"/>
      <c r="AX208" s="129"/>
      <c r="AY208" s="129"/>
      <c r="AZ208" s="129"/>
      <c r="BA208" s="129"/>
      <c r="BB208" s="129"/>
    </row>
    <row r="209" spans="2:54">
      <c r="B209" s="134" t="s">
        <v>32</v>
      </c>
      <c r="C209" s="134"/>
      <c r="D209" s="134"/>
      <c r="E209" s="134"/>
      <c r="F209" s="134"/>
      <c r="G209" s="134"/>
      <c r="H209" s="134"/>
      <c r="I209" s="129" t="e">
        <f>VLOOKUP(บันทึกข้อมูล!$C$59,บันทึกข้อมูล!$C$3:$DN$17,90,FALSE)</f>
        <v>#N/A</v>
      </c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33" t="s">
        <v>33</v>
      </c>
      <c r="U209" s="137"/>
      <c r="V209" s="137"/>
      <c r="W209" s="137"/>
      <c r="X209" s="137"/>
      <c r="Y209" s="137"/>
      <c r="Z209" s="129" t="e">
        <f>VLOOKUP(บันทึกข้อมูล!$C$59,บันทึกข้อมูล!$C$3:$DN$17,98,FALSE)</f>
        <v>#N/A</v>
      </c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  <c r="AK209" s="129"/>
      <c r="AL209" s="129"/>
      <c r="AM209" s="129"/>
      <c r="AN209" s="137" t="s">
        <v>28</v>
      </c>
      <c r="AO209" s="137"/>
      <c r="AP209" s="137"/>
      <c r="AQ209" s="137"/>
      <c r="AR209" s="128" t="e">
        <f>VLOOKUP(บันทึกข้อมูล!$C$59,บันทึกข้อมูล!$C$3:$DN$17,106,FALSE)</f>
        <v>#N/A</v>
      </c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</row>
    <row r="210" spans="2:54">
      <c r="B210" s="134" t="s">
        <v>34</v>
      </c>
      <c r="C210" s="134"/>
      <c r="D210" s="134"/>
      <c r="E210" s="134"/>
      <c r="F210" s="134"/>
      <c r="G210" s="134"/>
      <c r="H210" s="134"/>
      <c r="I210" s="134"/>
      <c r="J210" s="129" t="str">
        <f>VLOOKUP(บันทึกข้อมูล!$C$52,บันทึกข้อมูล!$C$3:$DN$17,4,FALSE)</f>
        <v>นางสาวนันท์นภัส รสเผือก</v>
      </c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129"/>
      <c r="AC210" s="134" t="s">
        <v>15</v>
      </c>
      <c r="AD210" s="134"/>
      <c r="AE210" s="134"/>
      <c r="AF210" s="134"/>
      <c r="AG210" s="134"/>
      <c r="AH210" s="129" t="str">
        <f>VLOOKUP(บันทึกข้อมูล!$C$52,บันทึกข้อมูล!$C$3:$DN$17,17,FALSE)</f>
        <v>นักวิชาการสรรพสามิตลูกจ้าง</v>
      </c>
      <c r="AI210" s="129"/>
      <c r="AJ210" s="129"/>
      <c r="AK210" s="129"/>
      <c r="AL210" s="129"/>
      <c r="AM210" s="129"/>
      <c r="AN210" s="129"/>
      <c r="AO210" s="129"/>
      <c r="AP210" s="129"/>
      <c r="AQ210" s="129"/>
      <c r="AR210" s="129"/>
      <c r="AS210" s="129"/>
      <c r="AT210" s="129"/>
      <c r="AU210" s="129"/>
      <c r="AV210" s="129"/>
      <c r="AW210" s="129"/>
      <c r="AX210" s="129"/>
      <c r="AY210" s="129"/>
      <c r="AZ210" s="129"/>
      <c r="BA210" s="129"/>
      <c r="BB210" s="129"/>
    </row>
    <row r="211" spans="2:54">
      <c r="B211" s="134" t="s">
        <v>26</v>
      </c>
      <c r="C211" s="134"/>
      <c r="D211" s="134"/>
      <c r="E211" s="129" t="str">
        <f>VLOOKUP(บันทึกข้อมูล!$C$52,บันทึกข้อมูล!$C$3:$DN$17,39,FALSE)</f>
        <v>สำนักงานสรรพสามิตภาคที่ 6</v>
      </c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32" t="s">
        <v>27</v>
      </c>
      <c r="AB211" s="132"/>
      <c r="AC211" s="132"/>
      <c r="AD211" s="129" t="str">
        <f>VLOOKUP(บันทึกข้อมูล!$C$52,บันทึกข้อมูล!$C$3:$DN$17,57,FALSE)</f>
        <v>สรรพสามิต</v>
      </c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29"/>
      <c r="AO211" s="137" t="s">
        <v>28</v>
      </c>
      <c r="AP211" s="137"/>
      <c r="AQ211" s="137"/>
      <c r="AR211" s="137"/>
      <c r="AS211" s="128" t="str">
        <f>VLOOKUP(บันทึกข้อมูล!$C$52,บันทึกข้อมูล!$C$3:$DN$17,63,FALSE)</f>
        <v>พิษณุโลก</v>
      </c>
      <c r="AT211" s="128"/>
      <c r="AU211" s="128"/>
      <c r="AV211" s="128"/>
      <c r="AW211" s="128"/>
      <c r="AX211" s="128"/>
      <c r="AY211" s="128"/>
      <c r="AZ211" s="128"/>
      <c r="BA211" s="128"/>
      <c r="BB211" s="128"/>
    </row>
    <row r="212" spans="2:54">
      <c r="B212" s="134" t="s">
        <v>29</v>
      </c>
      <c r="C212" s="134"/>
      <c r="D212" s="134"/>
      <c r="E212" s="134"/>
      <c r="F212" s="134"/>
      <c r="G212" s="134"/>
      <c r="H212" s="134"/>
      <c r="I212" s="128">
        <f>VLOOKUP(บันทึกข้อมูล!$C$52,บันทึกข้อมูล!$C$3:$DN$17,69,FALSE)</f>
        <v>6</v>
      </c>
      <c r="J212" s="128"/>
      <c r="K212" s="128"/>
      <c r="L212" s="128"/>
      <c r="M212" s="128"/>
      <c r="N212" s="128"/>
      <c r="O212" s="137" t="s">
        <v>30</v>
      </c>
      <c r="P212" s="137"/>
      <c r="Q212" s="137"/>
      <c r="R212" s="137"/>
      <c r="S212" s="137"/>
      <c r="T212" s="137"/>
      <c r="U212" s="129" t="str">
        <f>VLOOKUP(บันทึกข้อมูล!$C$52,บันทึกข้อมูล!$C$3:$DN$17,74,FALSE)</f>
        <v>-</v>
      </c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37" t="s">
        <v>31</v>
      </c>
      <c r="AJ212" s="137"/>
      <c r="AK212" s="137"/>
      <c r="AL212" s="129" t="str">
        <f>VLOOKUP(บันทึกข้อมูล!$C$52,บันทึกข้อมูล!$C$3:$DN$17,82,FALSE)</f>
        <v>-</v>
      </c>
      <c r="AM212" s="129"/>
      <c r="AN212" s="129"/>
      <c r="AO212" s="129"/>
      <c r="AP212" s="129"/>
      <c r="AQ212" s="129"/>
      <c r="AR212" s="129"/>
      <c r="AS212" s="129"/>
      <c r="AT212" s="129"/>
      <c r="AU212" s="129"/>
      <c r="AV212" s="129"/>
      <c r="AW212" s="129"/>
      <c r="AX212" s="129"/>
      <c r="AY212" s="129"/>
      <c r="AZ212" s="129"/>
      <c r="BA212" s="129"/>
      <c r="BB212" s="129"/>
    </row>
    <row r="213" spans="2:54">
      <c r="B213" s="134" t="s">
        <v>32</v>
      </c>
      <c r="C213" s="134"/>
      <c r="D213" s="134"/>
      <c r="E213" s="134"/>
      <c r="F213" s="134"/>
      <c r="G213" s="134"/>
      <c r="H213" s="134"/>
      <c r="I213" s="129" t="str">
        <f>VLOOKUP(บันทึกข้อมูล!$C$52,บันทึกข้อมูล!$C$3:$DN$17,90,FALSE)</f>
        <v>บ้านไร่</v>
      </c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33" t="s">
        <v>33</v>
      </c>
      <c r="U213" s="137"/>
      <c r="V213" s="137"/>
      <c r="W213" s="137"/>
      <c r="X213" s="137"/>
      <c r="Y213" s="137"/>
      <c r="Z213" s="129" t="str">
        <f>VLOOKUP(บันทึกข้อมูล!$C$52,บันทึกข้อมูล!$C$3:$DN$17,98,FALSE)</f>
        <v>บางกระทุ่ม</v>
      </c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  <c r="AK213" s="129"/>
      <c r="AL213" s="129"/>
      <c r="AM213" s="129"/>
      <c r="AN213" s="137" t="s">
        <v>28</v>
      </c>
      <c r="AO213" s="137"/>
      <c r="AP213" s="137"/>
      <c r="AQ213" s="137"/>
      <c r="AR213" s="128" t="str">
        <f>VLOOKUP(บันทึกข้อมูล!$C$52,บันทึกข้อมูล!$C$3:$DN$17,106,FALSE)</f>
        <v>พิษณุโลก</v>
      </c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</row>
    <row r="214" spans="2:54">
      <c r="B214" s="134" t="s">
        <v>35</v>
      </c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</row>
    <row r="215" spans="2:54">
      <c r="G215" s="134" t="s">
        <v>36</v>
      </c>
      <c r="H215" s="134"/>
      <c r="I215" s="134"/>
      <c r="J215" s="134"/>
      <c r="K215" s="130" t="str">
        <f>"เงินรางวัลในการจับกุมผู้กระทำผิดกฎหมายสรรพสามิต คดีเปรียบเทียบที่"&amp;" "&amp;บันทึกข้อมูล!$DC$40</f>
        <v>เงินรางวัลในการจับกุมผู้กระทำผิดกฎหมายสรรพสามิต คดีเปรียบเทียบที่ 50/2560</v>
      </c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0"/>
      <c r="AV215" s="130"/>
      <c r="AW215" s="130"/>
      <c r="AX215" s="130"/>
      <c r="AY215" s="130"/>
      <c r="AZ215" s="130"/>
      <c r="BA215" s="130"/>
      <c r="BB215" s="130"/>
    </row>
    <row r="216" spans="2:54">
      <c r="B216" s="134" t="s">
        <v>37</v>
      </c>
      <c r="C216" s="134"/>
      <c r="D216" s="134"/>
      <c r="E216" s="134"/>
      <c r="F216" s="147">
        <f>บันทึกข้อมูล!AE59</f>
        <v>0</v>
      </c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32" t="s">
        <v>7</v>
      </c>
      <c r="R216" s="132"/>
      <c r="S216" s="132"/>
      <c r="T216" s="148" t="str">
        <f>"("&amp;BAHTTEXT(F216)&amp;")"</f>
        <v>(ศูนย์บาทถ้วน)</v>
      </c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</row>
    <row r="217" spans="2:54">
      <c r="B217" s="134" t="s">
        <v>38</v>
      </c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0">
        <f>บันทึกข้อมูล!BU59</f>
        <v>0</v>
      </c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/>
      <c r="AU217" s="130"/>
      <c r="AV217" s="130"/>
      <c r="AW217" s="130"/>
      <c r="AX217" s="130"/>
      <c r="AY217" s="130"/>
      <c r="AZ217" s="130"/>
      <c r="BA217" s="130"/>
      <c r="BB217" s="130"/>
    </row>
    <row r="218" spans="2:54">
      <c r="G218" s="134" t="s">
        <v>39</v>
      </c>
      <c r="H218" s="134"/>
      <c r="I218" s="134"/>
      <c r="J218" s="134"/>
      <c r="K218" s="129" t="s">
        <v>111</v>
      </c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29"/>
      <c r="AR218" s="129"/>
      <c r="AS218" s="129"/>
      <c r="AT218" s="129"/>
      <c r="AU218" s="129"/>
      <c r="AV218" s="129"/>
      <c r="AW218" s="129"/>
      <c r="AX218" s="129"/>
      <c r="AY218" s="129"/>
      <c r="AZ218" s="129"/>
      <c r="BA218" s="129"/>
      <c r="BB218" s="129"/>
    </row>
    <row r="219" spans="2:54">
      <c r="B219" s="134" t="s">
        <v>37</v>
      </c>
      <c r="C219" s="134"/>
      <c r="D219" s="134"/>
      <c r="E219" s="134"/>
      <c r="F219" s="129" t="s">
        <v>111</v>
      </c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32" t="s">
        <v>7</v>
      </c>
      <c r="R219" s="132"/>
      <c r="S219" s="132"/>
      <c r="T219" s="148" t="s">
        <v>111</v>
      </c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</row>
    <row r="220" spans="2:54">
      <c r="B220" s="134" t="s">
        <v>38</v>
      </c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29" t="s">
        <v>111</v>
      </c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129"/>
      <c r="AF220" s="129"/>
      <c r="AG220" s="129"/>
      <c r="AH220" s="129"/>
      <c r="AI220" s="129"/>
      <c r="AJ220" s="129"/>
      <c r="AK220" s="129"/>
      <c r="AL220" s="129"/>
      <c r="AM220" s="129"/>
      <c r="AN220" s="129"/>
      <c r="AO220" s="129"/>
      <c r="AP220" s="129"/>
      <c r="AQ220" s="129"/>
      <c r="AR220" s="129"/>
      <c r="AS220" s="129"/>
      <c r="AT220" s="129"/>
      <c r="AU220" s="129"/>
      <c r="AV220" s="129"/>
      <c r="AW220" s="129"/>
      <c r="AX220" s="129"/>
      <c r="AY220" s="129"/>
      <c r="AZ220" s="129"/>
      <c r="BA220" s="129"/>
      <c r="BB220" s="129"/>
    </row>
    <row r="222" spans="2:54">
      <c r="G222" s="134" t="s">
        <v>40</v>
      </c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34" t="s">
        <v>41</v>
      </c>
      <c r="AO222" s="134"/>
      <c r="AP222" s="134"/>
      <c r="AQ222" s="134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</row>
    <row r="224" spans="2:54">
      <c r="AA224" s="132" t="s">
        <v>10</v>
      </c>
      <c r="AB224" s="132"/>
      <c r="AC224" s="132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9"/>
      <c r="AO224" s="129"/>
      <c r="AP224" s="129"/>
      <c r="AQ224" s="129"/>
      <c r="AR224" s="134" t="s">
        <v>42</v>
      </c>
      <c r="AS224" s="134"/>
      <c r="AT224" s="134"/>
      <c r="AU224" s="134"/>
      <c r="AV224" s="134"/>
      <c r="AW224" s="134"/>
      <c r="AX224" s="134"/>
    </row>
    <row r="225" spans="5:50">
      <c r="AC225" s="27" t="s">
        <v>11</v>
      </c>
      <c r="AD225" s="128" t="e">
        <f>N206</f>
        <v>#N/A</v>
      </c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26" t="s">
        <v>13</v>
      </c>
    </row>
    <row r="226" spans="5:50" ht="30" customHeight="1">
      <c r="AA226" s="132" t="s">
        <v>10</v>
      </c>
      <c r="AB226" s="132"/>
      <c r="AC226" s="132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34" t="s">
        <v>43</v>
      </c>
      <c r="AS226" s="134"/>
      <c r="AT226" s="134"/>
      <c r="AU226" s="134"/>
      <c r="AV226" s="134"/>
      <c r="AW226" s="134"/>
      <c r="AX226" s="134"/>
    </row>
    <row r="227" spans="5:50">
      <c r="AC227" s="27" t="s">
        <v>11</v>
      </c>
      <c r="AD227" s="128" t="str">
        <f>J210</f>
        <v>นางสาวนันท์นภัส รสเผือก</v>
      </c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  <c r="AP227" s="128"/>
      <c r="AQ227" s="128"/>
      <c r="AR227" s="26" t="s">
        <v>13</v>
      </c>
    </row>
    <row r="228" spans="5:50" ht="30" customHeight="1">
      <c r="AA228" s="132" t="s">
        <v>10</v>
      </c>
      <c r="AB228" s="132"/>
      <c r="AC228" s="132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  <c r="AP228" s="128"/>
      <c r="AQ228" s="128"/>
      <c r="AR228" s="134" t="s">
        <v>44</v>
      </c>
      <c r="AS228" s="134"/>
      <c r="AT228" s="134"/>
      <c r="AU228" s="134"/>
      <c r="AV228" s="134"/>
      <c r="AW228" s="134"/>
      <c r="AX228" s="134"/>
    </row>
    <row r="229" spans="5:50">
      <c r="AC229" s="27" t="s">
        <v>11</v>
      </c>
      <c r="AD229" s="128" t="str">
        <f>บันทึกข้อมูล!AP59</f>
        <v xml:space="preserve"> </v>
      </c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28"/>
      <c r="AR229" s="26" t="s">
        <v>13</v>
      </c>
    </row>
    <row r="230" spans="5:50" ht="30" customHeight="1">
      <c r="AA230" s="132" t="s">
        <v>10</v>
      </c>
      <c r="AB230" s="132"/>
      <c r="AC230" s="132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  <c r="AP230" s="128"/>
      <c r="AQ230" s="128"/>
      <c r="AR230" s="134" t="s">
        <v>44</v>
      </c>
      <c r="AS230" s="134"/>
      <c r="AT230" s="134"/>
      <c r="AU230" s="134"/>
      <c r="AV230" s="134"/>
      <c r="AW230" s="134"/>
      <c r="AX230" s="134"/>
    </row>
    <row r="231" spans="5:50">
      <c r="AC231" s="27" t="s">
        <v>11</v>
      </c>
      <c r="AD231" s="128" t="str">
        <f>บันทึกข้อมูล!BG59</f>
        <v xml:space="preserve"> </v>
      </c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  <c r="AP231" s="128"/>
      <c r="AQ231" s="128"/>
      <c r="AR231" s="26" t="s">
        <v>13</v>
      </c>
    </row>
    <row r="235" spans="5:50">
      <c r="E235" s="134" t="s">
        <v>96</v>
      </c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</row>
    <row r="236" spans="5:50">
      <c r="U236" s="132" t="s">
        <v>10</v>
      </c>
      <c r="V236" s="132"/>
      <c r="W236" s="132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34" t="s">
        <v>97</v>
      </c>
      <c r="AM236" s="134"/>
      <c r="AN236" s="134"/>
      <c r="AO236" s="134"/>
      <c r="AP236" s="134"/>
      <c r="AQ236" s="134"/>
      <c r="AR236" s="134"/>
    </row>
    <row r="237" spans="5:50">
      <c r="W237" s="14" t="s">
        <v>11</v>
      </c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8"/>
      <c r="AJ237" s="128"/>
      <c r="AK237" s="128"/>
      <c r="AL237" s="12" t="s">
        <v>13</v>
      </c>
    </row>
    <row r="238" spans="5:50">
      <c r="R238" s="132" t="s">
        <v>15</v>
      </c>
      <c r="S238" s="132"/>
      <c r="T238" s="132"/>
      <c r="U238" s="132"/>
      <c r="V238" s="132"/>
      <c r="W238" s="129"/>
      <c r="X238" s="129"/>
      <c r="Y238" s="129"/>
      <c r="Z238" s="129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29"/>
      <c r="AL238" s="129"/>
    </row>
    <row r="239" spans="5:50">
      <c r="S239" s="132" t="s">
        <v>21</v>
      </c>
      <c r="T239" s="132"/>
      <c r="U239" s="132"/>
      <c r="V239" s="129"/>
      <c r="W239" s="129"/>
      <c r="X239" s="129"/>
      <c r="Y239" s="137" t="s">
        <v>22</v>
      </c>
      <c r="Z239" s="137"/>
      <c r="AA239" s="137"/>
      <c r="AB239" s="128"/>
      <c r="AC239" s="128"/>
      <c r="AD239" s="128"/>
      <c r="AE239" s="128"/>
      <c r="AF239" s="128"/>
      <c r="AG239" s="128"/>
      <c r="AH239" s="128"/>
      <c r="AI239" s="137" t="s">
        <v>23</v>
      </c>
      <c r="AJ239" s="137"/>
      <c r="AK239" s="137"/>
      <c r="AL239" s="129"/>
      <c r="AM239" s="129"/>
      <c r="AN239" s="129"/>
      <c r="AO239" s="129"/>
      <c r="AP239" s="129"/>
    </row>
    <row r="241" spans="2:55" ht="23.25">
      <c r="B241" s="132">
        <v>7</v>
      </c>
      <c r="C241" s="132"/>
      <c r="AY241" s="139" t="s">
        <v>46</v>
      </c>
      <c r="AZ241" s="139"/>
      <c r="BA241" s="139"/>
      <c r="BB241" s="139"/>
    </row>
    <row r="242" spans="2:55" ht="23.25">
      <c r="B242" s="127" t="s">
        <v>24</v>
      </c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  <c r="AF242" s="127"/>
      <c r="AG242" s="127"/>
      <c r="AH242" s="127"/>
      <c r="AI242" s="127"/>
      <c r="AJ242" s="127"/>
      <c r="AK242" s="127"/>
      <c r="AL242" s="127"/>
      <c r="AM242" s="127"/>
      <c r="AN242" s="127"/>
      <c r="AO242" s="127"/>
      <c r="AP242" s="127"/>
      <c r="AQ242" s="127"/>
      <c r="AR242" s="127"/>
      <c r="AS242" s="127"/>
      <c r="AT242" s="127"/>
      <c r="AU242" s="127"/>
      <c r="AV242" s="127"/>
      <c r="AW242" s="127"/>
      <c r="AX242" s="127"/>
      <c r="AY242" s="127"/>
      <c r="AZ242" s="127"/>
      <c r="BA242" s="127"/>
      <c r="BB242" s="127"/>
      <c r="BC242" s="127"/>
    </row>
    <row r="243" spans="2:55">
      <c r="AN243" s="134" t="s">
        <v>45</v>
      </c>
      <c r="AO243" s="134"/>
      <c r="AP243" s="134"/>
      <c r="AQ243" s="134"/>
      <c r="AR243" s="134"/>
      <c r="AS243" s="134"/>
      <c r="AT243" s="134"/>
      <c r="AU243" s="134"/>
      <c r="AV243" s="134"/>
      <c r="AW243" s="129"/>
      <c r="AX243" s="129"/>
      <c r="AY243" s="129"/>
      <c r="AZ243" s="129"/>
      <c r="BA243" s="129"/>
      <c r="BB243" s="129"/>
    </row>
    <row r="244" spans="2:55">
      <c r="X244" s="132" t="s">
        <v>21</v>
      </c>
      <c r="Y244" s="132"/>
      <c r="Z244" s="132"/>
      <c r="AA244" s="129">
        <f>$AA$4</f>
        <v>12</v>
      </c>
      <c r="AB244" s="129"/>
      <c r="AC244" s="129"/>
      <c r="AD244" s="132" t="s">
        <v>22</v>
      </c>
      <c r="AE244" s="132"/>
      <c r="AF244" s="132"/>
      <c r="AG244" s="129" t="str">
        <f>$AG$4</f>
        <v>ธันวาคม</v>
      </c>
      <c r="AH244" s="129"/>
      <c r="AI244" s="129"/>
      <c r="AJ244" s="129"/>
      <c r="AK244" s="129"/>
      <c r="AL244" s="129"/>
      <c r="AM244" s="129"/>
      <c r="AN244" s="132" t="s">
        <v>23</v>
      </c>
      <c r="AO244" s="132"/>
      <c r="AP244" s="132"/>
      <c r="AQ244" s="129">
        <f>$AQ$4</f>
        <v>2560</v>
      </c>
      <c r="AR244" s="129"/>
      <c r="AS244" s="129"/>
      <c r="AT244" s="129"/>
      <c r="AU244" s="129"/>
      <c r="AV244" s="129"/>
    </row>
    <row r="245" spans="2:55">
      <c r="B245" s="132" t="s">
        <v>25</v>
      </c>
      <c r="C245" s="132"/>
      <c r="D245" s="132"/>
      <c r="E245" s="130" t="str">
        <f>$E$5</f>
        <v>อธิบดีกรมสรรพสามิต</v>
      </c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</row>
    <row r="246" spans="2:55">
      <c r="J246" s="134" t="s">
        <v>2</v>
      </c>
      <c r="K246" s="134"/>
      <c r="L246" s="134"/>
      <c r="M246" s="134"/>
      <c r="N246" s="129" t="e">
        <f>VLOOKUP(บันทึกข้อมูล!$C$60,บันทึกข้อมูล!$C$3:$DN$17,4,FALSE)</f>
        <v>#N/A</v>
      </c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34" t="s">
        <v>15</v>
      </c>
      <c r="AD246" s="134"/>
      <c r="AE246" s="134"/>
      <c r="AF246" s="134"/>
      <c r="AG246" s="134"/>
      <c r="AH246" s="129" t="e">
        <f>VLOOKUP(บันทึกข้อมูล!$C$60,บันทึกข้อมูล!$C$3:$DN$17,17,FALSE)</f>
        <v>#N/A</v>
      </c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</row>
    <row r="247" spans="2:55">
      <c r="B247" s="134" t="s">
        <v>26</v>
      </c>
      <c r="C247" s="134"/>
      <c r="D247" s="134"/>
      <c r="E247" s="129" t="e">
        <f>VLOOKUP(บันทึกข้อมูล!$C$60,บันทึกข้อมูล!$C$3:$DN$17,39,FALSE)</f>
        <v>#N/A</v>
      </c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32" t="s">
        <v>27</v>
      </c>
      <c r="AB247" s="132"/>
      <c r="AC247" s="132"/>
      <c r="AD247" s="129" t="e">
        <f>VLOOKUP(บันทึกข้อมูล!$C$60,บันทึกข้อมูล!$C$3:$DN$17,57,FALSE)</f>
        <v>#N/A</v>
      </c>
      <c r="AE247" s="129"/>
      <c r="AF247" s="129"/>
      <c r="AG247" s="129"/>
      <c r="AH247" s="129"/>
      <c r="AI247" s="129"/>
      <c r="AJ247" s="129"/>
      <c r="AK247" s="129"/>
      <c r="AL247" s="129"/>
      <c r="AM247" s="129"/>
      <c r="AN247" s="129"/>
      <c r="AO247" s="137" t="s">
        <v>28</v>
      </c>
      <c r="AP247" s="137"/>
      <c r="AQ247" s="137"/>
      <c r="AR247" s="137"/>
      <c r="AS247" s="128" t="e">
        <f>VLOOKUP(บันทึกข้อมูล!$C$60,บันทึกข้อมูล!$C$3:$DN$17,63,FALSE)</f>
        <v>#N/A</v>
      </c>
      <c r="AT247" s="128"/>
      <c r="AU247" s="128"/>
      <c r="AV247" s="128"/>
      <c r="AW247" s="128"/>
      <c r="AX247" s="128"/>
      <c r="AY247" s="128"/>
      <c r="AZ247" s="128"/>
      <c r="BA247" s="128"/>
      <c r="BB247" s="128"/>
    </row>
    <row r="248" spans="2:55">
      <c r="B248" s="134" t="s">
        <v>29</v>
      </c>
      <c r="C248" s="134"/>
      <c r="D248" s="134"/>
      <c r="E248" s="134"/>
      <c r="F248" s="134"/>
      <c r="G248" s="134"/>
      <c r="H248" s="134"/>
      <c r="I248" s="129" t="e">
        <f>VLOOKUP(บันทึกข้อมูล!$C$60,บันทึกข้อมูล!$C$3:$DN$17,69,FALSE)</f>
        <v>#N/A</v>
      </c>
      <c r="J248" s="129"/>
      <c r="K248" s="129"/>
      <c r="L248" s="129"/>
      <c r="M248" s="129"/>
      <c r="N248" s="129"/>
      <c r="O248" s="133" t="s">
        <v>30</v>
      </c>
      <c r="P248" s="133"/>
      <c r="Q248" s="133"/>
      <c r="R248" s="133"/>
      <c r="S248" s="133"/>
      <c r="T248" s="133"/>
      <c r="U248" s="129" t="e">
        <f>VLOOKUP(บันทึกข้อมูล!$C$60,บันทึกข้อมูล!$C$3:$DN$17,74,FALSE)</f>
        <v>#N/A</v>
      </c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  <c r="AH248" s="129"/>
      <c r="AI248" s="137" t="s">
        <v>31</v>
      </c>
      <c r="AJ248" s="137"/>
      <c r="AK248" s="137"/>
      <c r="AL248" s="129" t="e">
        <f>VLOOKUP(บันทึกข้อมูล!$C$60,บันทึกข้อมูล!$C$3:$DN$17,82,FALSE)</f>
        <v>#N/A</v>
      </c>
      <c r="AM248" s="129"/>
      <c r="AN248" s="129"/>
      <c r="AO248" s="129"/>
      <c r="AP248" s="129"/>
      <c r="AQ248" s="129"/>
      <c r="AR248" s="129"/>
      <c r="AS248" s="129"/>
      <c r="AT248" s="129"/>
      <c r="AU248" s="129"/>
      <c r="AV248" s="129"/>
      <c r="AW248" s="129"/>
      <c r="AX248" s="129"/>
      <c r="AY248" s="129"/>
      <c r="AZ248" s="129"/>
      <c r="BA248" s="129"/>
      <c r="BB248" s="129"/>
    </row>
    <row r="249" spans="2:55">
      <c r="B249" s="134" t="s">
        <v>32</v>
      </c>
      <c r="C249" s="134"/>
      <c r="D249" s="134"/>
      <c r="E249" s="134"/>
      <c r="F249" s="134"/>
      <c r="G249" s="134"/>
      <c r="H249" s="134"/>
      <c r="I249" s="129" t="e">
        <f>VLOOKUP(บันทึกข้อมูล!$C$60,บันทึกข้อมูล!$C$3:$DN$17,90,FALSE)</f>
        <v>#N/A</v>
      </c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33" t="s">
        <v>33</v>
      </c>
      <c r="U249" s="137"/>
      <c r="V249" s="137"/>
      <c r="W249" s="137"/>
      <c r="X249" s="137"/>
      <c r="Y249" s="137"/>
      <c r="Z249" s="129" t="e">
        <f>VLOOKUP(บันทึกข้อมูล!$C$60,บันทึกข้อมูล!$C$3:$DN$17,98,FALSE)</f>
        <v>#N/A</v>
      </c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  <c r="AN249" s="137" t="s">
        <v>28</v>
      </c>
      <c r="AO249" s="137"/>
      <c r="AP249" s="137"/>
      <c r="AQ249" s="137"/>
      <c r="AR249" s="128" t="e">
        <f>VLOOKUP(บันทึกข้อมูล!$C$60,บันทึกข้อมูล!$C$3:$DN$17,106,FALSE)</f>
        <v>#N/A</v>
      </c>
      <c r="AS249" s="128"/>
      <c r="AT249" s="128"/>
      <c r="AU249" s="128"/>
      <c r="AV249" s="128"/>
      <c r="AW249" s="128"/>
      <c r="AX249" s="128"/>
      <c r="AY249" s="128"/>
      <c r="AZ249" s="128"/>
      <c r="BA249" s="128"/>
      <c r="BB249" s="128"/>
    </row>
    <row r="250" spans="2:55">
      <c r="B250" s="134" t="s">
        <v>34</v>
      </c>
      <c r="C250" s="134"/>
      <c r="D250" s="134"/>
      <c r="E250" s="134"/>
      <c r="F250" s="134"/>
      <c r="G250" s="134"/>
      <c r="H250" s="134"/>
      <c r="I250" s="134"/>
      <c r="J250" s="129" t="str">
        <f>VLOOKUP(บันทึกข้อมูล!$C$52,บันทึกข้อมูล!$C$3:$DN$17,4,FALSE)</f>
        <v>นางสาวนันท์นภัส รสเผือก</v>
      </c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  <c r="AB250" s="129"/>
      <c r="AC250" s="134" t="s">
        <v>15</v>
      </c>
      <c r="AD250" s="134"/>
      <c r="AE250" s="134"/>
      <c r="AF250" s="134"/>
      <c r="AG250" s="134"/>
      <c r="AH250" s="129" t="str">
        <f>VLOOKUP(บันทึกข้อมูล!$C$52,บันทึกข้อมูล!$C$3:$DN$17,17,FALSE)</f>
        <v>นักวิชาการสรรพสามิตลูกจ้าง</v>
      </c>
      <c r="AI250" s="129"/>
      <c r="AJ250" s="129"/>
      <c r="AK250" s="129"/>
      <c r="AL250" s="129"/>
      <c r="AM250" s="129"/>
      <c r="AN250" s="129"/>
      <c r="AO250" s="129"/>
      <c r="AP250" s="129"/>
      <c r="AQ250" s="129"/>
      <c r="AR250" s="129"/>
      <c r="AS250" s="129"/>
      <c r="AT250" s="129"/>
      <c r="AU250" s="129"/>
      <c r="AV250" s="129"/>
      <c r="AW250" s="129"/>
      <c r="AX250" s="129"/>
      <c r="AY250" s="129"/>
      <c r="AZ250" s="129"/>
      <c r="BA250" s="129"/>
      <c r="BB250" s="129"/>
    </row>
    <row r="251" spans="2:55">
      <c r="B251" s="134" t="s">
        <v>26</v>
      </c>
      <c r="C251" s="134"/>
      <c r="D251" s="134"/>
      <c r="E251" s="129" t="str">
        <f>VLOOKUP(บันทึกข้อมูล!$C$52,บันทึกข้อมูล!$C$3:$DN$17,39,FALSE)</f>
        <v>สำนักงานสรรพสามิตภาคที่ 6</v>
      </c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  <c r="AA251" s="132" t="s">
        <v>27</v>
      </c>
      <c r="AB251" s="132"/>
      <c r="AC251" s="132"/>
      <c r="AD251" s="129" t="str">
        <f>VLOOKUP(บันทึกข้อมูล!$C$52,บันทึกข้อมูล!$C$3:$DN$17,57,FALSE)</f>
        <v>สรรพสามิต</v>
      </c>
      <c r="AE251" s="129"/>
      <c r="AF251" s="129"/>
      <c r="AG251" s="129"/>
      <c r="AH251" s="129"/>
      <c r="AI251" s="129"/>
      <c r="AJ251" s="129"/>
      <c r="AK251" s="129"/>
      <c r="AL251" s="129"/>
      <c r="AM251" s="129"/>
      <c r="AN251" s="129"/>
      <c r="AO251" s="137" t="s">
        <v>28</v>
      </c>
      <c r="AP251" s="137"/>
      <c r="AQ251" s="137"/>
      <c r="AR251" s="137"/>
      <c r="AS251" s="128" t="str">
        <f>VLOOKUP(บันทึกข้อมูล!$C$52,บันทึกข้อมูล!$C$3:$DN$17,63,FALSE)</f>
        <v>พิษณุโลก</v>
      </c>
      <c r="AT251" s="128"/>
      <c r="AU251" s="128"/>
      <c r="AV251" s="128"/>
      <c r="AW251" s="128"/>
      <c r="AX251" s="128"/>
      <c r="AY251" s="128"/>
      <c r="AZ251" s="128"/>
      <c r="BA251" s="128"/>
      <c r="BB251" s="128"/>
    </row>
    <row r="252" spans="2:55">
      <c r="B252" s="134" t="s">
        <v>29</v>
      </c>
      <c r="C252" s="134"/>
      <c r="D252" s="134"/>
      <c r="E252" s="134"/>
      <c r="F252" s="134"/>
      <c r="G252" s="134"/>
      <c r="H252" s="134"/>
      <c r="I252" s="128">
        <f>VLOOKUP(บันทึกข้อมูล!$C$52,บันทึกข้อมูล!$C$3:$DN$17,69,FALSE)</f>
        <v>6</v>
      </c>
      <c r="J252" s="128"/>
      <c r="K252" s="128"/>
      <c r="L252" s="128"/>
      <c r="M252" s="128"/>
      <c r="N252" s="128"/>
      <c r="O252" s="137" t="s">
        <v>30</v>
      </c>
      <c r="P252" s="137"/>
      <c r="Q252" s="137"/>
      <c r="R252" s="137"/>
      <c r="S252" s="137"/>
      <c r="T252" s="137"/>
      <c r="U252" s="129" t="str">
        <f>VLOOKUP(บันทึกข้อมูล!$C$52,บันทึกข้อมูล!$C$3:$DN$17,74,FALSE)</f>
        <v>-</v>
      </c>
      <c r="V252" s="129"/>
      <c r="W252" s="129"/>
      <c r="X252" s="129"/>
      <c r="Y252" s="129"/>
      <c r="Z252" s="129"/>
      <c r="AA252" s="129"/>
      <c r="AB252" s="129"/>
      <c r="AC252" s="129"/>
      <c r="AD252" s="129"/>
      <c r="AE252" s="129"/>
      <c r="AF252" s="129"/>
      <c r="AG252" s="129"/>
      <c r="AH252" s="129"/>
      <c r="AI252" s="137" t="s">
        <v>31</v>
      </c>
      <c r="AJ252" s="137"/>
      <c r="AK252" s="137"/>
      <c r="AL252" s="129" t="str">
        <f>VLOOKUP(บันทึกข้อมูล!$C$52,บันทึกข้อมูล!$C$3:$DN$17,82,FALSE)</f>
        <v>-</v>
      </c>
      <c r="AM252" s="129"/>
      <c r="AN252" s="129"/>
      <c r="AO252" s="129"/>
      <c r="AP252" s="129"/>
      <c r="AQ252" s="129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</row>
    <row r="253" spans="2:55">
      <c r="B253" s="134" t="s">
        <v>32</v>
      </c>
      <c r="C253" s="134"/>
      <c r="D253" s="134"/>
      <c r="E253" s="134"/>
      <c r="F253" s="134"/>
      <c r="G253" s="134"/>
      <c r="H253" s="134"/>
      <c r="I253" s="129" t="str">
        <f>VLOOKUP(บันทึกข้อมูล!$C$52,บันทึกข้อมูล!$C$3:$DN$17,90,FALSE)</f>
        <v>บ้านไร่</v>
      </c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33" t="s">
        <v>33</v>
      </c>
      <c r="U253" s="137"/>
      <c r="V253" s="137"/>
      <c r="W253" s="137"/>
      <c r="X253" s="137"/>
      <c r="Y253" s="137"/>
      <c r="Z253" s="129" t="str">
        <f>VLOOKUP(บันทึกข้อมูล!$C$52,บันทึกข้อมูล!$C$3:$DN$17,98,FALSE)</f>
        <v>บางกระทุ่ม</v>
      </c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137" t="s">
        <v>28</v>
      </c>
      <c r="AO253" s="137"/>
      <c r="AP253" s="137"/>
      <c r="AQ253" s="137"/>
      <c r="AR253" s="128" t="str">
        <f>VLOOKUP(บันทึกข้อมูล!$C$52,บันทึกข้อมูล!$C$3:$DN$17,106,FALSE)</f>
        <v>พิษณุโลก</v>
      </c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</row>
    <row r="254" spans="2:55">
      <c r="B254" s="134" t="s">
        <v>35</v>
      </c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</row>
    <row r="255" spans="2:55">
      <c r="G255" s="134" t="s">
        <v>36</v>
      </c>
      <c r="H255" s="134"/>
      <c r="I255" s="134"/>
      <c r="J255" s="134"/>
      <c r="K255" s="130" t="str">
        <f>"เงินรางวัลในการจับกุมผู้กระทำผิดกฎหมายสรรพสามิต คดีเปรียบเทียบที่"&amp;" "&amp;บันทึกข้อมูล!$DC$40</f>
        <v>เงินรางวัลในการจับกุมผู้กระทำผิดกฎหมายสรรพสามิต คดีเปรียบเทียบที่ 50/2560</v>
      </c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  <c r="AF255" s="130"/>
      <c r="AG255" s="130"/>
      <c r="AH255" s="130"/>
      <c r="AI255" s="130"/>
      <c r="AJ255" s="130"/>
      <c r="AK255" s="130"/>
      <c r="AL255" s="130"/>
      <c r="AM255" s="130"/>
      <c r="AN255" s="130"/>
      <c r="AO255" s="130"/>
      <c r="AP255" s="130"/>
      <c r="AQ255" s="130"/>
      <c r="AR255" s="130"/>
      <c r="AS255" s="130"/>
      <c r="AT255" s="130"/>
      <c r="AU255" s="130"/>
      <c r="AV255" s="130"/>
      <c r="AW255" s="130"/>
      <c r="AX255" s="130"/>
      <c r="AY255" s="130"/>
      <c r="AZ255" s="130"/>
      <c r="BA255" s="130"/>
      <c r="BB255" s="130"/>
    </row>
    <row r="256" spans="2:55">
      <c r="B256" s="134" t="s">
        <v>37</v>
      </c>
      <c r="C256" s="134"/>
      <c r="D256" s="134"/>
      <c r="E256" s="134"/>
      <c r="F256" s="147">
        <f>บันทึกข้อมูล!AE60</f>
        <v>0</v>
      </c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32" t="s">
        <v>7</v>
      </c>
      <c r="R256" s="132"/>
      <c r="S256" s="132"/>
      <c r="T256" s="148" t="str">
        <f>"("&amp;BAHTTEXT(F256)&amp;")"</f>
        <v>(ศูนย์บาทถ้วน)</v>
      </c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</row>
    <row r="257" spans="2:54">
      <c r="B257" s="134" t="s">
        <v>38</v>
      </c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0">
        <f>บันทึกข้อมูล!BU60</f>
        <v>0</v>
      </c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  <c r="AF257" s="130"/>
      <c r="AG257" s="130"/>
      <c r="AH257" s="130"/>
      <c r="AI257" s="130"/>
      <c r="AJ257" s="130"/>
      <c r="AK257" s="130"/>
      <c r="AL257" s="130"/>
      <c r="AM257" s="130"/>
      <c r="AN257" s="130"/>
      <c r="AO257" s="130"/>
      <c r="AP257" s="130"/>
      <c r="AQ257" s="130"/>
      <c r="AR257" s="130"/>
      <c r="AS257" s="130"/>
      <c r="AT257" s="130"/>
      <c r="AU257" s="130"/>
      <c r="AV257" s="130"/>
      <c r="AW257" s="130"/>
      <c r="AX257" s="130"/>
      <c r="AY257" s="130"/>
      <c r="AZ257" s="130"/>
      <c r="BA257" s="130"/>
      <c r="BB257" s="130"/>
    </row>
    <row r="258" spans="2:54">
      <c r="G258" s="134" t="s">
        <v>39</v>
      </c>
      <c r="H258" s="134"/>
      <c r="I258" s="134"/>
      <c r="J258" s="134"/>
      <c r="K258" s="129" t="s">
        <v>111</v>
      </c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  <c r="AA258" s="129"/>
      <c r="AB258" s="129"/>
      <c r="AC258" s="129"/>
      <c r="AD258" s="129"/>
      <c r="AE258" s="129"/>
      <c r="AF258" s="129"/>
      <c r="AG258" s="129"/>
      <c r="AH258" s="129"/>
      <c r="AI258" s="129"/>
      <c r="AJ258" s="129"/>
      <c r="AK258" s="129"/>
      <c r="AL258" s="129"/>
      <c r="AM258" s="129"/>
      <c r="AN258" s="129"/>
      <c r="AO258" s="129"/>
      <c r="AP258" s="129"/>
      <c r="AQ258" s="129"/>
      <c r="AR258" s="129"/>
      <c r="AS258" s="129"/>
      <c r="AT258" s="129"/>
      <c r="AU258" s="129"/>
      <c r="AV258" s="129"/>
      <c r="AW258" s="129"/>
      <c r="AX258" s="129"/>
      <c r="AY258" s="129"/>
      <c r="AZ258" s="129"/>
      <c r="BA258" s="129"/>
      <c r="BB258" s="129"/>
    </row>
    <row r="259" spans="2:54">
      <c r="B259" s="134" t="s">
        <v>37</v>
      </c>
      <c r="C259" s="134"/>
      <c r="D259" s="134"/>
      <c r="E259" s="134"/>
      <c r="F259" s="129" t="s">
        <v>111</v>
      </c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32" t="s">
        <v>7</v>
      </c>
      <c r="R259" s="132"/>
      <c r="S259" s="132"/>
      <c r="T259" s="148" t="s">
        <v>111</v>
      </c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</row>
    <row r="260" spans="2:54">
      <c r="B260" s="134" t="s">
        <v>38</v>
      </c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29" t="s">
        <v>111</v>
      </c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  <c r="AA260" s="129"/>
      <c r="AB260" s="129"/>
      <c r="AC260" s="129"/>
      <c r="AD260" s="129"/>
      <c r="AE260" s="129"/>
      <c r="AF260" s="129"/>
      <c r="AG260" s="129"/>
      <c r="AH260" s="129"/>
      <c r="AI260" s="129"/>
      <c r="AJ260" s="129"/>
      <c r="AK260" s="129"/>
      <c r="AL260" s="129"/>
      <c r="AM260" s="129"/>
      <c r="AN260" s="129"/>
      <c r="AO260" s="129"/>
      <c r="AP260" s="129"/>
      <c r="AQ260" s="129"/>
      <c r="AR260" s="129"/>
      <c r="AS260" s="129"/>
      <c r="AT260" s="129"/>
      <c r="AU260" s="129"/>
      <c r="AV260" s="129"/>
      <c r="AW260" s="129"/>
      <c r="AX260" s="129"/>
      <c r="AY260" s="129"/>
      <c r="AZ260" s="129"/>
      <c r="BA260" s="129"/>
      <c r="BB260" s="129"/>
    </row>
    <row r="262" spans="2:54">
      <c r="G262" s="134" t="s">
        <v>40</v>
      </c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29"/>
      <c r="AC262" s="129"/>
      <c r="AD262" s="129"/>
      <c r="AE262" s="129"/>
      <c r="AF262" s="129"/>
      <c r="AG262" s="129"/>
      <c r="AH262" s="129"/>
      <c r="AI262" s="129"/>
      <c r="AJ262" s="129"/>
      <c r="AK262" s="129"/>
      <c r="AL262" s="129"/>
      <c r="AM262" s="129"/>
      <c r="AN262" s="134" t="s">
        <v>41</v>
      </c>
      <c r="AO262" s="134"/>
      <c r="AP262" s="134"/>
      <c r="AQ262" s="134"/>
      <c r="AR262" s="134"/>
      <c r="AS262" s="134"/>
      <c r="AT262" s="134"/>
      <c r="AU262" s="134"/>
      <c r="AV262" s="134"/>
      <c r="AW262" s="134"/>
      <c r="AX262" s="134"/>
      <c r="AY262" s="134"/>
      <c r="AZ262" s="134"/>
      <c r="BA262" s="134"/>
      <c r="BB262" s="134"/>
    </row>
    <row r="264" spans="2:54">
      <c r="AA264" s="132" t="s">
        <v>10</v>
      </c>
      <c r="AB264" s="132"/>
      <c r="AC264" s="132"/>
      <c r="AD264" s="129"/>
      <c r="AE264" s="129"/>
      <c r="AF264" s="129"/>
      <c r="AG264" s="129"/>
      <c r="AH264" s="129"/>
      <c r="AI264" s="129"/>
      <c r="AJ264" s="129"/>
      <c r="AK264" s="129"/>
      <c r="AL264" s="129"/>
      <c r="AM264" s="129"/>
      <c r="AN264" s="129"/>
      <c r="AO264" s="129"/>
      <c r="AP264" s="129"/>
      <c r="AQ264" s="129"/>
      <c r="AR264" s="134" t="s">
        <v>42</v>
      </c>
      <c r="AS264" s="134"/>
      <c r="AT264" s="134"/>
      <c r="AU264" s="134"/>
      <c r="AV264" s="134"/>
      <c r="AW264" s="134"/>
      <c r="AX264" s="134"/>
    </row>
    <row r="265" spans="2:54">
      <c r="AC265" s="27" t="s">
        <v>11</v>
      </c>
      <c r="AD265" s="128" t="e">
        <f>N246</f>
        <v>#N/A</v>
      </c>
      <c r="AE265" s="128"/>
      <c r="AF265" s="128"/>
      <c r="AG265" s="128"/>
      <c r="AH265" s="128"/>
      <c r="AI265" s="128"/>
      <c r="AJ265" s="128"/>
      <c r="AK265" s="128"/>
      <c r="AL265" s="128"/>
      <c r="AM265" s="128"/>
      <c r="AN265" s="128"/>
      <c r="AO265" s="128"/>
      <c r="AP265" s="128"/>
      <c r="AQ265" s="128"/>
      <c r="AR265" s="26" t="s">
        <v>13</v>
      </c>
    </row>
    <row r="266" spans="2:54" ht="30" customHeight="1">
      <c r="AA266" s="132" t="s">
        <v>10</v>
      </c>
      <c r="AB266" s="132"/>
      <c r="AC266" s="132"/>
      <c r="AD266" s="128"/>
      <c r="AE266" s="128"/>
      <c r="AF266" s="128"/>
      <c r="AG266" s="128"/>
      <c r="AH266" s="128"/>
      <c r="AI266" s="128"/>
      <c r="AJ266" s="128"/>
      <c r="AK266" s="128"/>
      <c r="AL266" s="128"/>
      <c r="AM266" s="128"/>
      <c r="AN266" s="128"/>
      <c r="AO266" s="128"/>
      <c r="AP266" s="128"/>
      <c r="AQ266" s="128"/>
      <c r="AR266" s="134" t="s">
        <v>43</v>
      </c>
      <c r="AS266" s="134"/>
      <c r="AT266" s="134"/>
      <c r="AU266" s="134"/>
      <c r="AV266" s="134"/>
      <c r="AW266" s="134"/>
      <c r="AX266" s="134"/>
    </row>
    <row r="267" spans="2:54">
      <c r="AC267" s="27" t="s">
        <v>11</v>
      </c>
      <c r="AD267" s="128" t="str">
        <f>J250</f>
        <v>นางสาวนันท์นภัส รสเผือก</v>
      </c>
      <c r="AE267" s="128"/>
      <c r="AF267" s="128"/>
      <c r="AG267" s="128"/>
      <c r="AH267" s="128"/>
      <c r="AI267" s="128"/>
      <c r="AJ267" s="128"/>
      <c r="AK267" s="128"/>
      <c r="AL267" s="128"/>
      <c r="AM267" s="128"/>
      <c r="AN267" s="128"/>
      <c r="AO267" s="128"/>
      <c r="AP267" s="128"/>
      <c r="AQ267" s="128"/>
      <c r="AR267" s="26" t="s">
        <v>13</v>
      </c>
    </row>
    <row r="268" spans="2:54" ht="30" customHeight="1">
      <c r="AA268" s="132" t="s">
        <v>10</v>
      </c>
      <c r="AB268" s="132"/>
      <c r="AC268" s="132"/>
      <c r="AD268" s="128"/>
      <c r="AE268" s="128"/>
      <c r="AF268" s="128"/>
      <c r="AG268" s="128"/>
      <c r="AH268" s="128"/>
      <c r="AI268" s="128"/>
      <c r="AJ268" s="128"/>
      <c r="AK268" s="128"/>
      <c r="AL268" s="128"/>
      <c r="AM268" s="128"/>
      <c r="AN268" s="128"/>
      <c r="AO268" s="128"/>
      <c r="AP268" s="128"/>
      <c r="AQ268" s="128"/>
      <c r="AR268" s="134" t="s">
        <v>44</v>
      </c>
      <c r="AS268" s="134"/>
      <c r="AT268" s="134"/>
      <c r="AU268" s="134"/>
      <c r="AV268" s="134"/>
      <c r="AW268" s="134"/>
      <c r="AX268" s="134"/>
    </row>
    <row r="269" spans="2:54">
      <c r="AC269" s="27" t="s">
        <v>11</v>
      </c>
      <c r="AD269" s="128" t="str">
        <f>บันทึกข้อมูล!AP60</f>
        <v xml:space="preserve"> </v>
      </c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28"/>
      <c r="AO269" s="128"/>
      <c r="AP269" s="128"/>
      <c r="AQ269" s="128"/>
      <c r="AR269" s="26" t="s">
        <v>13</v>
      </c>
    </row>
    <row r="270" spans="2:54" ht="30" customHeight="1">
      <c r="AA270" s="132" t="s">
        <v>10</v>
      </c>
      <c r="AB270" s="132"/>
      <c r="AC270" s="132"/>
      <c r="AD270" s="128"/>
      <c r="AE270" s="128"/>
      <c r="AF270" s="128"/>
      <c r="AG270" s="128"/>
      <c r="AH270" s="128"/>
      <c r="AI270" s="128"/>
      <c r="AJ270" s="128"/>
      <c r="AK270" s="128"/>
      <c r="AL270" s="128"/>
      <c r="AM270" s="128"/>
      <c r="AN270" s="128"/>
      <c r="AO270" s="128"/>
      <c r="AP270" s="128"/>
      <c r="AQ270" s="128"/>
      <c r="AR270" s="134" t="s">
        <v>44</v>
      </c>
      <c r="AS270" s="134"/>
      <c r="AT270" s="134"/>
      <c r="AU270" s="134"/>
      <c r="AV270" s="134"/>
      <c r="AW270" s="134"/>
      <c r="AX270" s="134"/>
    </row>
    <row r="271" spans="2:54">
      <c r="AC271" s="27" t="s">
        <v>11</v>
      </c>
      <c r="AD271" s="128" t="str">
        <f>บันทึกข้อมูล!BG60</f>
        <v xml:space="preserve"> </v>
      </c>
      <c r="AE271" s="128"/>
      <c r="AF271" s="128"/>
      <c r="AG271" s="128"/>
      <c r="AH271" s="128"/>
      <c r="AI271" s="128"/>
      <c r="AJ271" s="128"/>
      <c r="AK271" s="128"/>
      <c r="AL271" s="128"/>
      <c r="AM271" s="128"/>
      <c r="AN271" s="128"/>
      <c r="AO271" s="128"/>
      <c r="AP271" s="128"/>
      <c r="AQ271" s="128"/>
      <c r="AR271" s="26" t="s">
        <v>13</v>
      </c>
    </row>
    <row r="275" spans="2:55">
      <c r="E275" s="134" t="s">
        <v>96</v>
      </c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</row>
    <row r="276" spans="2:55">
      <c r="U276" s="132" t="s">
        <v>10</v>
      </c>
      <c r="V276" s="132"/>
      <c r="W276" s="132"/>
      <c r="X276" s="129"/>
      <c r="Y276" s="129"/>
      <c r="Z276" s="129"/>
      <c r="AA276" s="129"/>
      <c r="AB276" s="129"/>
      <c r="AC276" s="129"/>
      <c r="AD276" s="129"/>
      <c r="AE276" s="129"/>
      <c r="AF276" s="129"/>
      <c r="AG276" s="129"/>
      <c r="AH276" s="129"/>
      <c r="AI276" s="129"/>
      <c r="AJ276" s="129"/>
      <c r="AK276" s="129"/>
      <c r="AL276" s="134" t="s">
        <v>97</v>
      </c>
      <c r="AM276" s="134"/>
      <c r="AN276" s="134"/>
      <c r="AO276" s="134"/>
      <c r="AP276" s="134"/>
      <c r="AQ276" s="134"/>
      <c r="AR276" s="134"/>
    </row>
    <row r="277" spans="2:55">
      <c r="W277" s="14" t="s">
        <v>11</v>
      </c>
      <c r="X277" s="128"/>
      <c r="Y277" s="128"/>
      <c r="Z277" s="128"/>
      <c r="AA277" s="128"/>
      <c r="AB277" s="128"/>
      <c r="AC277" s="128"/>
      <c r="AD277" s="128"/>
      <c r="AE277" s="128"/>
      <c r="AF277" s="128"/>
      <c r="AG277" s="128"/>
      <c r="AH277" s="128"/>
      <c r="AI277" s="128"/>
      <c r="AJ277" s="128"/>
      <c r="AK277" s="128"/>
      <c r="AL277" s="12" t="s">
        <v>13</v>
      </c>
    </row>
    <row r="278" spans="2:55">
      <c r="R278" s="132" t="s">
        <v>15</v>
      </c>
      <c r="S278" s="132"/>
      <c r="T278" s="132"/>
      <c r="U278" s="132"/>
      <c r="V278" s="132"/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  <c r="AH278" s="129"/>
      <c r="AI278" s="129"/>
      <c r="AJ278" s="129"/>
      <c r="AK278" s="129"/>
      <c r="AL278" s="129"/>
    </row>
    <row r="279" spans="2:55">
      <c r="S279" s="132" t="s">
        <v>21</v>
      </c>
      <c r="T279" s="132"/>
      <c r="U279" s="132"/>
      <c r="V279" s="129"/>
      <c r="W279" s="129"/>
      <c r="X279" s="129"/>
      <c r="Y279" s="137" t="s">
        <v>22</v>
      </c>
      <c r="Z279" s="137"/>
      <c r="AA279" s="137"/>
      <c r="AB279" s="128"/>
      <c r="AC279" s="128"/>
      <c r="AD279" s="128"/>
      <c r="AE279" s="128"/>
      <c r="AF279" s="128"/>
      <c r="AG279" s="128"/>
      <c r="AH279" s="128"/>
      <c r="AI279" s="137" t="s">
        <v>23</v>
      </c>
      <c r="AJ279" s="137"/>
      <c r="AK279" s="137"/>
      <c r="AL279" s="129"/>
      <c r="AM279" s="129"/>
      <c r="AN279" s="129"/>
      <c r="AO279" s="129"/>
      <c r="AP279" s="129"/>
    </row>
    <row r="281" spans="2:55" ht="23.25">
      <c r="B281" s="132">
        <v>8</v>
      </c>
      <c r="C281" s="132"/>
      <c r="AY281" s="139" t="s">
        <v>46</v>
      </c>
      <c r="AZ281" s="139"/>
      <c r="BA281" s="139"/>
      <c r="BB281" s="139"/>
    </row>
    <row r="282" spans="2:55" ht="23.25">
      <c r="B282" s="127" t="s">
        <v>24</v>
      </c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  <c r="AC282" s="127"/>
      <c r="AD282" s="127"/>
      <c r="AE282" s="127"/>
      <c r="AF282" s="127"/>
      <c r="AG282" s="127"/>
      <c r="AH282" s="127"/>
      <c r="AI282" s="127"/>
      <c r="AJ282" s="127"/>
      <c r="AK282" s="127"/>
      <c r="AL282" s="127"/>
      <c r="AM282" s="127"/>
      <c r="AN282" s="127"/>
      <c r="AO282" s="127"/>
      <c r="AP282" s="127"/>
      <c r="AQ282" s="127"/>
      <c r="AR282" s="127"/>
      <c r="AS282" s="127"/>
      <c r="AT282" s="127"/>
      <c r="AU282" s="127"/>
      <c r="AV282" s="127"/>
      <c r="AW282" s="127"/>
      <c r="AX282" s="127"/>
      <c r="AY282" s="127"/>
      <c r="AZ282" s="127"/>
      <c r="BA282" s="127"/>
      <c r="BB282" s="127"/>
      <c r="BC282" s="127"/>
    </row>
    <row r="283" spans="2:55">
      <c r="AN283" s="134" t="s">
        <v>45</v>
      </c>
      <c r="AO283" s="134"/>
      <c r="AP283" s="134"/>
      <c r="AQ283" s="134"/>
      <c r="AR283" s="134"/>
      <c r="AS283" s="134"/>
      <c r="AT283" s="134"/>
      <c r="AU283" s="134"/>
      <c r="AV283" s="134"/>
      <c r="AW283" s="129"/>
      <c r="AX283" s="129"/>
      <c r="AY283" s="129"/>
      <c r="AZ283" s="129"/>
      <c r="BA283" s="129"/>
      <c r="BB283" s="129"/>
    </row>
    <row r="284" spans="2:55">
      <c r="X284" s="132" t="s">
        <v>21</v>
      </c>
      <c r="Y284" s="132"/>
      <c r="Z284" s="132"/>
      <c r="AA284" s="129">
        <f>$AA$4</f>
        <v>12</v>
      </c>
      <c r="AB284" s="129"/>
      <c r="AC284" s="129"/>
      <c r="AD284" s="132" t="s">
        <v>22</v>
      </c>
      <c r="AE284" s="132"/>
      <c r="AF284" s="132"/>
      <c r="AG284" s="129" t="str">
        <f>$AG$4</f>
        <v>ธันวาคม</v>
      </c>
      <c r="AH284" s="129"/>
      <c r="AI284" s="129"/>
      <c r="AJ284" s="129"/>
      <c r="AK284" s="129"/>
      <c r="AL284" s="129"/>
      <c r="AM284" s="129"/>
      <c r="AN284" s="132" t="s">
        <v>23</v>
      </c>
      <c r="AO284" s="132"/>
      <c r="AP284" s="132"/>
      <c r="AQ284" s="129">
        <f>$AQ$4</f>
        <v>2560</v>
      </c>
      <c r="AR284" s="129"/>
      <c r="AS284" s="129"/>
      <c r="AT284" s="129"/>
      <c r="AU284" s="129"/>
      <c r="AV284" s="129"/>
    </row>
    <row r="285" spans="2:55">
      <c r="B285" s="132" t="s">
        <v>25</v>
      </c>
      <c r="C285" s="132"/>
      <c r="D285" s="132"/>
      <c r="E285" s="130" t="str">
        <f>$E$5</f>
        <v>อธิบดีกรมสรรพสามิต</v>
      </c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</row>
    <row r="286" spans="2:55">
      <c r="J286" s="134" t="s">
        <v>2</v>
      </c>
      <c r="K286" s="134"/>
      <c r="L286" s="134"/>
      <c r="M286" s="134"/>
      <c r="N286" s="129" t="e">
        <f>VLOOKUP(บันทึกข้อมูล!$C$61,บันทึกข้อมูล!$C$3:$DN$17,4,FALSE)</f>
        <v>#N/A</v>
      </c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  <c r="AA286" s="129"/>
      <c r="AB286" s="129"/>
      <c r="AC286" s="134" t="s">
        <v>15</v>
      </c>
      <c r="AD286" s="134"/>
      <c r="AE286" s="134"/>
      <c r="AF286" s="134"/>
      <c r="AG286" s="134"/>
      <c r="AH286" s="129" t="e">
        <f>VLOOKUP(บันทึกข้อมูล!$C$61,บันทึกข้อมูล!$C$3:$DN$17,17,FALSE)</f>
        <v>#N/A</v>
      </c>
      <c r="AI286" s="129"/>
      <c r="AJ286" s="129"/>
      <c r="AK286" s="129"/>
      <c r="AL286" s="129"/>
      <c r="AM286" s="129"/>
      <c r="AN286" s="129"/>
      <c r="AO286" s="129"/>
      <c r="AP286" s="129"/>
      <c r="AQ286" s="129"/>
      <c r="AR286" s="129"/>
      <c r="AS286" s="129"/>
      <c r="AT286" s="129"/>
      <c r="AU286" s="129"/>
      <c r="AV286" s="129"/>
      <c r="AW286" s="129"/>
      <c r="AX286" s="129"/>
      <c r="AY286" s="129"/>
      <c r="AZ286" s="129"/>
      <c r="BA286" s="129"/>
      <c r="BB286" s="129"/>
    </row>
    <row r="287" spans="2:55">
      <c r="B287" s="134" t="s">
        <v>26</v>
      </c>
      <c r="C287" s="134"/>
      <c r="D287" s="134"/>
      <c r="E287" s="129" t="e">
        <f>VLOOKUP(บันทึกข้อมูล!$C$61,บันทึกข้อมูล!$C$3:$DN$17,39,FALSE)</f>
        <v>#N/A</v>
      </c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  <c r="AA287" s="132" t="s">
        <v>27</v>
      </c>
      <c r="AB287" s="132"/>
      <c r="AC287" s="132"/>
      <c r="AD287" s="129" t="e">
        <f>VLOOKUP(บันทึกข้อมูล!$C$61,บันทึกข้อมูล!$C$3:$DN$17,57,FALSE)</f>
        <v>#N/A</v>
      </c>
      <c r="AE287" s="129"/>
      <c r="AF287" s="129"/>
      <c r="AG287" s="129"/>
      <c r="AH287" s="129"/>
      <c r="AI287" s="129"/>
      <c r="AJ287" s="129"/>
      <c r="AK287" s="129"/>
      <c r="AL287" s="129"/>
      <c r="AM287" s="129"/>
      <c r="AN287" s="129"/>
      <c r="AO287" s="137" t="s">
        <v>28</v>
      </c>
      <c r="AP287" s="137"/>
      <c r="AQ287" s="137"/>
      <c r="AR287" s="137"/>
      <c r="AS287" s="128" t="e">
        <f>VLOOKUP(บันทึกข้อมูล!$C$61,บันทึกข้อมูล!$C$3:$DN$17,63,FALSE)</f>
        <v>#N/A</v>
      </c>
      <c r="AT287" s="128"/>
      <c r="AU287" s="128"/>
      <c r="AV287" s="128"/>
      <c r="AW287" s="128"/>
      <c r="AX287" s="128"/>
      <c r="AY287" s="128"/>
      <c r="AZ287" s="128"/>
      <c r="BA287" s="128"/>
      <c r="BB287" s="128"/>
    </row>
    <row r="288" spans="2:55">
      <c r="B288" s="134" t="s">
        <v>29</v>
      </c>
      <c r="C288" s="134"/>
      <c r="D288" s="134"/>
      <c r="E288" s="134"/>
      <c r="F288" s="134"/>
      <c r="G288" s="134"/>
      <c r="H288" s="134"/>
      <c r="I288" s="129" t="e">
        <f>VLOOKUP(บันทึกข้อมูล!$C$61,บันทึกข้อมูล!$C$3:$DN$17,69,FALSE)</f>
        <v>#N/A</v>
      </c>
      <c r="J288" s="129"/>
      <c r="K288" s="129"/>
      <c r="L288" s="129"/>
      <c r="M288" s="129"/>
      <c r="N288" s="129"/>
      <c r="O288" s="133" t="s">
        <v>30</v>
      </c>
      <c r="P288" s="133"/>
      <c r="Q288" s="133"/>
      <c r="R288" s="133"/>
      <c r="S288" s="133"/>
      <c r="T288" s="133"/>
      <c r="U288" s="129" t="e">
        <f>VLOOKUP(บันทึกข้อมูล!$C$61,บันทึกข้อมูล!$C$3:$DN$17,74,FALSE)</f>
        <v>#N/A</v>
      </c>
      <c r="V288" s="129"/>
      <c r="W288" s="129"/>
      <c r="X288" s="129"/>
      <c r="Y288" s="129"/>
      <c r="Z288" s="129"/>
      <c r="AA288" s="129"/>
      <c r="AB288" s="129"/>
      <c r="AC288" s="129"/>
      <c r="AD288" s="129"/>
      <c r="AE288" s="129"/>
      <c r="AF288" s="129"/>
      <c r="AG288" s="129"/>
      <c r="AH288" s="129"/>
      <c r="AI288" s="137" t="s">
        <v>31</v>
      </c>
      <c r="AJ288" s="137"/>
      <c r="AK288" s="137"/>
      <c r="AL288" s="129" t="e">
        <f>VLOOKUP(บันทึกข้อมูล!$C$61,บันทึกข้อมูล!$C$3:$DN$17,82,FALSE)</f>
        <v>#N/A</v>
      </c>
      <c r="AM288" s="129"/>
      <c r="AN288" s="129"/>
      <c r="AO288" s="129"/>
      <c r="AP288" s="129"/>
      <c r="AQ288" s="129"/>
      <c r="AR288" s="129"/>
      <c r="AS288" s="129"/>
      <c r="AT288" s="129"/>
      <c r="AU288" s="129"/>
      <c r="AV288" s="129"/>
      <c r="AW288" s="129"/>
      <c r="AX288" s="129"/>
      <c r="AY288" s="129"/>
      <c r="AZ288" s="129"/>
      <c r="BA288" s="129"/>
      <c r="BB288" s="129"/>
    </row>
    <row r="289" spans="2:54">
      <c r="B289" s="134" t="s">
        <v>32</v>
      </c>
      <c r="C289" s="134"/>
      <c r="D289" s="134"/>
      <c r="E289" s="134"/>
      <c r="F289" s="134"/>
      <c r="G289" s="134"/>
      <c r="H289" s="134"/>
      <c r="I289" s="129" t="e">
        <f>VLOOKUP(บันทึกข้อมูล!$C$61,บันทึกข้อมูล!$C$3:$DN$17,90,FALSE)</f>
        <v>#N/A</v>
      </c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33" t="s">
        <v>33</v>
      </c>
      <c r="U289" s="137"/>
      <c r="V289" s="137"/>
      <c r="W289" s="137"/>
      <c r="X289" s="137"/>
      <c r="Y289" s="137"/>
      <c r="Z289" s="129" t="e">
        <f>VLOOKUP(บันทึกข้อมูล!$C$61,บันทึกข้อมูล!$C$3:$DN$17,98,FALSE)</f>
        <v>#N/A</v>
      </c>
      <c r="AA289" s="129"/>
      <c r="AB289" s="129"/>
      <c r="AC289" s="129"/>
      <c r="AD289" s="129"/>
      <c r="AE289" s="129"/>
      <c r="AF289" s="129"/>
      <c r="AG289" s="129"/>
      <c r="AH289" s="129"/>
      <c r="AI289" s="129"/>
      <c r="AJ289" s="129"/>
      <c r="AK289" s="129"/>
      <c r="AL289" s="129"/>
      <c r="AM289" s="129"/>
      <c r="AN289" s="137" t="s">
        <v>28</v>
      </c>
      <c r="AO289" s="137"/>
      <c r="AP289" s="137"/>
      <c r="AQ289" s="137"/>
      <c r="AR289" s="128" t="e">
        <f>VLOOKUP(บันทึกข้อมูล!$C$61,บันทึกข้อมูล!$C$3:$DN$17,106,FALSE)</f>
        <v>#N/A</v>
      </c>
      <c r="AS289" s="128"/>
      <c r="AT289" s="128"/>
      <c r="AU289" s="128"/>
      <c r="AV289" s="128"/>
      <c r="AW289" s="128"/>
      <c r="AX289" s="128"/>
      <c r="AY289" s="128"/>
      <c r="AZ289" s="128"/>
      <c r="BA289" s="128"/>
      <c r="BB289" s="128"/>
    </row>
    <row r="290" spans="2:54">
      <c r="B290" s="134" t="s">
        <v>34</v>
      </c>
      <c r="C290" s="134"/>
      <c r="D290" s="134"/>
      <c r="E290" s="134"/>
      <c r="F290" s="134"/>
      <c r="G290" s="134"/>
      <c r="H290" s="134"/>
      <c r="I290" s="134"/>
      <c r="J290" s="129" t="str">
        <f>VLOOKUP(บันทึกข้อมูล!$C$52,บันทึกข้อมูล!$C$3:$DN$17,4,FALSE)</f>
        <v>นางสาวนันท์นภัส รสเผือก</v>
      </c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  <c r="AA290" s="129"/>
      <c r="AB290" s="129"/>
      <c r="AC290" s="134" t="s">
        <v>15</v>
      </c>
      <c r="AD290" s="134"/>
      <c r="AE290" s="134"/>
      <c r="AF290" s="134"/>
      <c r="AG290" s="134"/>
      <c r="AH290" s="129" t="str">
        <f>VLOOKUP(บันทึกข้อมูล!$C$52,บันทึกข้อมูล!$C$3:$DN$17,17,FALSE)</f>
        <v>นักวิชาการสรรพสามิตลูกจ้าง</v>
      </c>
      <c r="AI290" s="129"/>
      <c r="AJ290" s="129"/>
      <c r="AK290" s="129"/>
      <c r="AL290" s="129"/>
      <c r="AM290" s="129"/>
      <c r="AN290" s="129"/>
      <c r="AO290" s="129"/>
      <c r="AP290" s="129"/>
      <c r="AQ290" s="129"/>
      <c r="AR290" s="129"/>
      <c r="AS290" s="129"/>
      <c r="AT290" s="129"/>
      <c r="AU290" s="129"/>
      <c r="AV290" s="129"/>
      <c r="AW290" s="129"/>
      <c r="AX290" s="129"/>
      <c r="AY290" s="129"/>
      <c r="AZ290" s="129"/>
      <c r="BA290" s="129"/>
      <c r="BB290" s="129"/>
    </row>
    <row r="291" spans="2:54">
      <c r="B291" s="134" t="s">
        <v>26</v>
      </c>
      <c r="C291" s="134"/>
      <c r="D291" s="134"/>
      <c r="E291" s="129" t="str">
        <f>VLOOKUP(บันทึกข้อมูล!$C$52,บันทึกข้อมูล!$C$3:$DN$17,39,FALSE)</f>
        <v>สำนักงานสรรพสามิตภาคที่ 6</v>
      </c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  <c r="AA291" s="132" t="s">
        <v>27</v>
      </c>
      <c r="AB291" s="132"/>
      <c r="AC291" s="132"/>
      <c r="AD291" s="129" t="str">
        <f>VLOOKUP(บันทึกข้อมูล!$C$52,บันทึกข้อมูล!$C$3:$DN$17,57,FALSE)</f>
        <v>สรรพสามิต</v>
      </c>
      <c r="AE291" s="129"/>
      <c r="AF291" s="129"/>
      <c r="AG291" s="129"/>
      <c r="AH291" s="129"/>
      <c r="AI291" s="129"/>
      <c r="AJ291" s="129"/>
      <c r="AK291" s="129"/>
      <c r="AL291" s="129"/>
      <c r="AM291" s="129"/>
      <c r="AN291" s="129"/>
      <c r="AO291" s="137" t="s">
        <v>28</v>
      </c>
      <c r="AP291" s="137"/>
      <c r="AQ291" s="137"/>
      <c r="AR291" s="137"/>
      <c r="AS291" s="128" t="str">
        <f>VLOOKUP(บันทึกข้อมูล!$C$52,บันทึกข้อมูล!$C$3:$DN$17,63,FALSE)</f>
        <v>พิษณุโลก</v>
      </c>
      <c r="AT291" s="128"/>
      <c r="AU291" s="128"/>
      <c r="AV291" s="128"/>
      <c r="AW291" s="128"/>
      <c r="AX291" s="128"/>
      <c r="AY291" s="128"/>
      <c r="AZ291" s="128"/>
      <c r="BA291" s="128"/>
      <c r="BB291" s="128"/>
    </row>
    <row r="292" spans="2:54">
      <c r="B292" s="134" t="s">
        <v>29</v>
      </c>
      <c r="C292" s="134"/>
      <c r="D292" s="134"/>
      <c r="E292" s="134"/>
      <c r="F292" s="134"/>
      <c r="G292" s="134"/>
      <c r="H292" s="134"/>
      <c r="I292" s="128">
        <f>VLOOKUP(บันทึกข้อมูล!$C$52,บันทึกข้อมูล!$C$3:$DN$17,69,FALSE)</f>
        <v>6</v>
      </c>
      <c r="J292" s="128"/>
      <c r="K292" s="128"/>
      <c r="L292" s="128"/>
      <c r="M292" s="128"/>
      <c r="N292" s="128"/>
      <c r="O292" s="137" t="s">
        <v>30</v>
      </c>
      <c r="P292" s="137"/>
      <c r="Q292" s="137"/>
      <c r="R292" s="137"/>
      <c r="S292" s="137"/>
      <c r="T292" s="137"/>
      <c r="U292" s="129" t="str">
        <f>VLOOKUP(บันทึกข้อมูล!$C$52,บันทึกข้อมูล!$C$3:$DN$17,74,FALSE)</f>
        <v>-</v>
      </c>
      <c r="V292" s="129"/>
      <c r="W292" s="129"/>
      <c r="X292" s="129"/>
      <c r="Y292" s="129"/>
      <c r="Z292" s="129"/>
      <c r="AA292" s="129"/>
      <c r="AB292" s="129"/>
      <c r="AC292" s="129"/>
      <c r="AD292" s="129"/>
      <c r="AE292" s="129"/>
      <c r="AF292" s="129"/>
      <c r="AG292" s="129"/>
      <c r="AH292" s="129"/>
      <c r="AI292" s="137" t="s">
        <v>31</v>
      </c>
      <c r="AJ292" s="137"/>
      <c r="AK292" s="137"/>
      <c r="AL292" s="129" t="str">
        <f>VLOOKUP(บันทึกข้อมูล!$C$52,บันทึกข้อมูล!$C$3:$DN$17,82,FALSE)</f>
        <v>-</v>
      </c>
      <c r="AM292" s="129"/>
      <c r="AN292" s="129"/>
      <c r="AO292" s="129"/>
      <c r="AP292" s="129"/>
      <c r="AQ292" s="129"/>
      <c r="AR292" s="129"/>
      <c r="AS292" s="129"/>
      <c r="AT292" s="129"/>
      <c r="AU292" s="129"/>
      <c r="AV292" s="129"/>
      <c r="AW292" s="129"/>
      <c r="AX292" s="129"/>
      <c r="AY292" s="129"/>
      <c r="AZ292" s="129"/>
      <c r="BA292" s="129"/>
      <c r="BB292" s="129"/>
    </row>
    <row r="293" spans="2:54">
      <c r="B293" s="134" t="s">
        <v>32</v>
      </c>
      <c r="C293" s="134"/>
      <c r="D293" s="134"/>
      <c r="E293" s="134"/>
      <c r="F293" s="134"/>
      <c r="G293" s="134"/>
      <c r="H293" s="134"/>
      <c r="I293" s="129" t="str">
        <f>VLOOKUP(บันทึกข้อมูล!$C$52,บันทึกข้อมูล!$C$3:$DN$17,90,FALSE)</f>
        <v>บ้านไร่</v>
      </c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33" t="s">
        <v>33</v>
      </c>
      <c r="U293" s="137"/>
      <c r="V293" s="137"/>
      <c r="W293" s="137"/>
      <c r="X293" s="137"/>
      <c r="Y293" s="137"/>
      <c r="Z293" s="129" t="str">
        <f>VLOOKUP(บันทึกข้อมูล!$C$52,บันทึกข้อมูล!$C$3:$DN$17,98,FALSE)</f>
        <v>บางกระทุ่ม</v>
      </c>
      <c r="AA293" s="129"/>
      <c r="AB293" s="129"/>
      <c r="AC293" s="129"/>
      <c r="AD293" s="129"/>
      <c r="AE293" s="129"/>
      <c r="AF293" s="129"/>
      <c r="AG293" s="129"/>
      <c r="AH293" s="129"/>
      <c r="AI293" s="129"/>
      <c r="AJ293" s="129"/>
      <c r="AK293" s="129"/>
      <c r="AL293" s="129"/>
      <c r="AM293" s="129"/>
      <c r="AN293" s="137" t="s">
        <v>28</v>
      </c>
      <c r="AO293" s="137"/>
      <c r="AP293" s="137"/>
      <c r="AQ293" s="137"/>
      <c r="AR293" s="128" t="str">
        <f>VLOOKUP(บันทึกข้อมูล!$C$52,บันทึกข้อมูล!$C$3:$DN$17,106,FALSE)</f>
        <v>พิษณุโลก</v>
      </c>
      <c r="AS293" s="128"/>
      <c r="AT293" s="128"/>
      <c r="AU293" s="128"/>
      <c r="AV293" s="128"/>
      <c r="AW293" s="128"/>
      <c r="AX293" s="128"/>
      <c r="AY293" s="128"/>
      <c r="AZ293" s="128"/>
      <c r="BA293" s="128"/>
      <c r="BB293" s="128"/>
    </row>
    <row r="294" spans="2:54">
      <c r="B294" s="134" t="s">
        <v>35</v>
      </c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</row>
    <row r="295" spans="2:54">
      <c r="G295" s="134" t="s">
        <v>36</v>
      </c>
      <c r="H295" s="134"/>
      <c r="I295" s="134"/>
      <c r="J295" s="134"/>
      <c r="K295" s="130" t="str">
        <f>"เงินรางวัลในการจับกุมผู้กระทำผิดกฎหมายสรรพสามิต คดีเปรียบเทียบที่"&amp;" "&amp;บันทึกข้อมูล!$DC$40</f>
        <v>เงินรางวัลในการจับกุมผู้กระทำผิดกฎหมายสรรพสามิต คดีเปรียบเทียบที่ 50/2560</v>
      </c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130"/>
      <c r="AE295" s="130"/>
      <c r="AF295" s="130"/>
      <c r="AG295" s="130"/>
      <c r="AH295" s="130"/>
      <c r="AI295" s="130"/>
      <c r="AJ295" s="130"/>
      <c r="AK295" s="130"/>
      <c r="AL295" s="130"/>
      <c r="AM295" s="130"/>
      <c r="AN295" s="130"/>
      <c r="AO295" s="130"/>
      <c r="AP295" s="130"/>
      <c r="AQ295" s="130"/>
      <c r="AR295" s="130"/>
      <c r="AS295" s="130"/>
      <c r="AT295" s="130"/>
      <c r="AU295" s="130"/>
      <c r="AV295" s="130"/>
      <c r="AW295" s="130"/>
      <c r="AX295" s="130"/>
      <c r="AY295" s="130"/>
      <c r="AZ295" s="130"/>
      <c r="BA295" s="130"/>
      <c r="BB295" s="130"/>
    </row>
    <row r="296" spans="2:54">
      <c r="B296" s="134" t="s">
        <v>37</v>
      </c>
      <c r="C296" s="134"/>
      <c r="D296" s="134"/>
      <c r="E296" s="134"/>
      <c r="F296" s="147">
        <f>บันทึกข้อมูล!AE61</f>
        <v>0</v>
      </c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32" t="s">
        <v>7</v>
      </c>
      <c r="R296" s="132"/>
      <c r="S296" s="132"/>
      <c r="T296" s="148" t="str">
        <f>"("&amp;BAHTTEXT(F296)&amp;")"</f>
        <v>(ศูนย์บาทถ้วน)</v>
      </c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</row>
    <row r="297" spans="2:54">
      <c r="B297" s="134" t="s">
        <v>38</v>
      </c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0">
        <f>บันทึกข้อมูล!BU61</f>
        <v>0</v>
      </c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  <c r="AA297" s="130"/>
      <c r="AB297" s="130"/>
      <c r="AC297" s="130"/>
      <c r="AD297" s="130"/>
      <c r="AE297" s="130"/>
      <c r="AF297" s="130"/>
      <c r="AG297" s="130"/>
      <c r="AH297" s="130"/>
      <c r="AI297" s="130"/>
      <c r="AJ297" s="130"/>
      <c r="AK297" s="130"/>
      <c r="AL297" s="130"/>
      <c r="AM297" s="130"/>
      <c r="AN297" s="130"/>
      <c r="AO297" s="130"/>
      <c r="AP297" s="130"/>
      <c r="AQ297" s="130"/>
      <c r="AR297" s="130"/>
      <c r="AS297" s="130"/>
      <c r="AT297" s="130"/>
      <c r="AU297" s="130"/>
      <c r="AV297" s="130"/>
      <c r="AW297" s="130"/>
      <c r="AX297" s="130"/>
      <c r="AY297" s="130"/>
      <c r="AZ297" s="130"/>
      <c r="BA297" s="130"/>
      <c r="BB297" s="130"/>
    </row>
    <row r="298" spans="2:54">
      <c r="G298" s="134" t="s">
        <v>39</v>
      </c>
      <c r="H298" s="134"/>
      <c r="I298" s="134"/>
      <c r="J298" s="134"/>
      <c r="K298" s="129" t="s">
        <v>111</v>
      </c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  <c r="AH298" s="129"/>
      <c r="AI298" s="129"/>
      <c r="AJ298" s="129"/>
      <c r="AK298" s="129"/>
      <c r="AL298" s="129"/>
      <c r="AM298" s="129"/>
      <c r="AN298" s="129"/>
      <c r="AO298" s="129"/>
      <c r="AP298" s="129"/>
      <c r="AQ298" s="129"/>
      <c r="AR298" s="129"/>
      <c r="AS298" s="129"/>
      <c r="AT298" s="129"/>
      <c r="AU298" s="129"/>
      <c r="AV298" s="129"/>
      <c r="AW298" s="129"/>
      <c r="AX298" s="129"/>
      <c r="AY298" s="129"/>
      <c r="AZ298" s="129"/>
      <c r="BA298" s="129"/>
      <c r="BB298" s="129"/>
    </row>
    <row r="299" spans="2:54">
      <c r="B299" s="134" t="s">
        <v>37</v>
      </c>
      <c r="C299" s="134"/>
      <c r="D299" s="134"/>
      <c r="E299" s="134"/>
      <c r="F299" s="129" t="s">
        <v>111</v>
      </c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32" t="s">
        <v>7</v>
      </c>
      <c r="R299" s="132"/>
      <c r="S299" s="132"/>
      <c r="T299" s="148" t="s">
        <v>111</v>
      </c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</row>
    <row r="300" spans="2:54">
      <c r="B300" s="134" t="s">
        <v>38</v>
      </c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29" t="s">
        <v>111</v>
      </c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129"/>
      <c r="AE300" s="129"/>
      <c r="AF300" s="129"/>
      <c r="AG300" s="129"/>
      <c r="AH300" s="129"/>
      <c r="AI300" s="129"/>
      <c r="AJ300" s="129"/>
      <c r="AK300" s="129"/>
      <c r="AL300" s="129"/>
      <c r="AM300" s="129"/>
      <c r="AN300" s="129"/>
      <c r="AO300" s="129"/>
      <c r="AP300" s="129"/>
      <c r="AQ300" s="129"/>
      <c r="AR300" s="129"/>
      <c r="AS300" s="129"/>
      <c r="AT300" s="129"/>
      <c r="AU300" s="129"/>
      <c r="AV300" s="129"/>
      <c r="AW300" s="129"/>
      <c r="AX300" s="129"/>
      <c r="AY300" s="129"/>
      <c r="AZ300" s="129"/>
      <c r="BA300" s="129"/>
      <c r="BB300" s="129"/>
    </row>
    <row r="302" spans="2:54">
      <c r="G302" s="134" t="s">
        <v>40</v>
      </c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29"/>
      <c r="AC302" s="129"/>
      <c r="AD302" s="129"/>
      <c r="AE302" s="129"/>
      <c r="AF302" s="129"/>
      <c r="AG302" s="129"/>
      <c r="AH302" s="129"/>
      <c r="AI302" s="129"/>
      <c r="AJ302" s="129"/>
      <c r="AK302" s="129"/>
      <c r="AL302" s="129"/>
      <c r="AM302" s="129"/>
      <c r="AN302" s="134" t="s">
        <v>41</v>
      </c>
      <c r="AO302" s="134"/>
      <c r="AP302" s="134"/>
      <c r="AQ302" s="134"/>
      <c r="AR302" s="134"/>
      <c r="AS302" s="134"/>
      <c r="AT302" s="134"/>
      <c r="AU302" s="134"/>
      <c r="AV302" s="134"/>
      <c r="AW302" s="134"/>
      <c r="AX302" s="134"/>
      <c r="AY302" s="134"/>
      <c r="AZ302" s="134"/>
      <c r="BA302" s="134"/>
      <c r="BB302" s="134"/>
    </row>
    <row r="304" spans="2:54">
      <c r="AA304" s="132" t="s">
        <v>10</v>
      </c>
      <c r="AB304" s="132"/>
      <c r="AC304" s="132"/>
      <c r="AD304" s="129"/>
      <c r="AE304" s="129"/>
      <c r="AF304" s="129"/>
      <c r="AG304" s="129"/>
      <c r="AH304" s="129"/>
      <c r="AI304" s="129"/>
      <c r="AJ304" s="129"/>
      <c r="AK304" s="129"/>
      <c r="AL304" s="129"/>
      <c r="AM304" s="129"/>
      <c r="AN304" s="129"/>
      <c r="AO304" s="129"/>
      <c r="AP304" s="129"/>
      <c r="AQ304" s="129"/>
      <c r="AR304" s="134" t="s">
        <v>42</v>
      </c>
      <c r="AS304" s="134"/>
      <c r="AT304" s="134"/>
      <c r="AU304" s="134"/>
      <c r="AV304" s="134"/>
      <c r="AW304" s="134"/>
      <c r="AX304" s="134"/>
    </row>
    <row r="305" spans="5:50">
      <c r="AC305" s="27" t="s">
        <v>11</v>
      </c>
      <c r="AD305" s="128" t="e">
        <f>N286</f>
        <v>#N/A</v>
      </c>
      <c r="AE305" s="128"/>
      <c r="AF305" s="128"/>
      <c r="AG305" s="128"/>
      <c r="AH305" s="128"/>
      <c r="AI305" s="128"/>
      <c r="AJ305" s="128"/>
      <c r="AK305" s="128"/>
      <c r="AL305" s="128"/>
      <c r="AM305" s="128"/>
      <c r="AN305" s="128"/>
      <c r="AO305" s="128"/>
      <c r="AP305" s="128"/>
      <c r="AQ305" s="128"/>
      <c r="AR305" s="26" t="s">
        <v>13</v>
      </c>
    </row>
    <row r="306" spans="5:50" ht="30" customHeight="1">
      <c r="AA306" s="132" t="s">
        <v>10</v>
      </c>
      <c r="AB306" s="132"/>
      <c r="AC306" s="132"/>
      <c r="AD306" s="128"/>
      <c r="AE306" s="128"/>
      <c r="AF306" s="128"/>
      <c r="AG306" s="128"/>
      <c r="AH306" s="128"/>
      <c r="AI306" s="128"/>
      <c r="AJ306" s="128"/>
      <c r="AK306" s="128"/>
      <c r="AL306" s="128"/>
      <c r="AM306" s="128"/>
      <c r="AN306" s="128"/>
      <c r="AO306" s="128"/>
      <c r="AP306" s="128"/>
      <c r="AQ306" s="128"/>
      <c r="AR306" s="134" t="s">
        <v>43</v>
      </c>
      <c r="AS306" s="134"/>
      <c r="AT306" s="134"/>
      <c r="AU306" s="134"/>
      <c r="AV306" s="134"/>
      <c r="AW306" s="134"/>
      <c r="AX306" s="134"/>
    </row>
    <row r="307" spans="5:50">
      <c r="AC307" s="27" t="s">
        <v>11</v>
      </c>
      <c r="AD307" s="128" t="str">
        <f>J290</f>
        <v>นางสาวนันท์นภัส รสเผือก</v>
      </c>
      <c r="AE307" s="128"/>
      <c r="AF307" s="128"/>
      <c r="AG307" s="128"/>
      <c r="AH307" s="128"/>
      <c r="AI307" s="128"/>
      <c r="AJ307" s="128"/>
      <c r="AK307" s="128"/>
      <c r="AL307" s="128"/>
      <c r="AM307" s="128"/>
      <c r="AN307" s="128"/>
      <c r="AO307" s="128"/>
      <c r="AP307" s="128"/>
      <c r="AQ307" s="128"/>
      <c r="AR307" s="26" t="s">
        <v>13</v>
      </c>
    </row>
    <row r="308" spans="5:50" ht="30" customHeight="1">
      <c r="AA308" s="132" t="s">
        <v>10</v>
      </c>
      <c r="AB308" s="132"/>
      <c r="AC308" s="132"/>
      <c r="AD308" s="128"/>
      <c r="AE308" s="128"/>
      <c r="AF308" s="128"/>
      <c r="AG308" s="128"/>
      <c r="AH308" s="128"/>
      <c r="AI308" s="128"/>
      <c r="AJ308" s="128"/>
      <c r="AK308" s="128"/>
      <c r="AL308" s="128"/>
      <c r="AM308" s="128"/>
      <c r="AN308" s="128"/>
      <c r="AO308" s="128"/>
      <c r="AP308" s="128"/>
      <c r="AQ308" s="128"/>
      <c r="AR308" s="134" t="s">
        <v>44</v>
      </c>
      <c r="AS308" s="134"/>
      <c r="AT308" s="134"/>
      <c r="AU308" s="134"/>
      <c r="AV308" s="134"/>
      <c r="AW308" s="134"/>
      <c r="AX308" s="134"/>
    </row>
    <row r="309" spans="5:50">
      <c r="AC309" s="27" t="s">
        <v>11</v>
      </c>
      <c r="AD309" s="128" t="str">
        <f>บันทึกข้อมูล!AP61</f>
        <v xml:space="preserve"> </v>
      </c>
      <c r="AE309" s="128"/>
      <c r="AF309" s="128"/>
      <c r="AG309" s="128"/>
      <c r="AH309" s="128"/>
      <c r="AI309" s="128"/>
      <c r="AJ309" s="128"/>
      <c r="AK309" s="128"/>
      <c r="AL309" s="128"/>
      <c r="AM309" s="128"/>
      <c r="AN309" s="128"/>
      <c r="AO309" s="128"/>
      <c r="AP309" s="128"/>
      <c r="AQ309" s="128"/>
      <c r="AR309" s="26" t="s">
        <v>13</v>
      </c>
    </row>
    <row r="310" spans="5:50" ht="30" customHeight="1">
      <c r="AA310" s="132" t="s">
        <v>10</v>
      </c>
      <c r="AB310" s="132"/>
      <c r="AC310" s="132"/>
      <c r="AD310" s="128"/>
      <c r="AE310" s="128"/>
      <c r="AF310" s="128"/>
      <c r="AG310" s="128"/>
      <c r="AH310" s="128"/>
      <c r="AI310" s="128"/>
      <c r="AJ310" s="128"/>
      <c r="AK310" s="128"/>
      <c r="AL310" s="128"/>
      <c r="AM310" s="128"/>
      <c r="AN310" s="128"/>
      <c r="AO310" s="128"/>
      <c r="AP310" s="128"/>
      <c r="AQ310" s="128"/>
      <c r="AR310" s="134" t="s">
        <v>44</v>
      </c>
      <c r="AS310" s="134"/>
      <c r="AT310" s="134"/>
      <c r="AU310" s="134"/>
      <c r="AV310" s="134"/>
      <c r="AW310" s="134"/>
      <c r="AX310" s="134"/>
    </row>
    <row r="311" spans="5:50">
      <c r="AC311" s="27" t="s">
        <v>11</v>
      </c>
      <c r="AD311" s="128" t="str">
        <f>บันทึกข้อมูล!BG61</f>
        <v xml:space="preserve"> </v>
      </c>
      <c r="AE311" s="128"/>
      <c r="AF311" s="128"/>
      <c r="AG311" s="128"/>
      <c r="AH311" s="128"/>
      <c r="AI311" s="128"/>
      <c r="AJ311" s="128"/>
      <c r="AK311" s="128"/>
      <c r="AL311" s="128"/>
      <c r="AM311" s="128"/>
      <c r="AN311" s="128"/>
      <c r="AO311" s="128"/>
      <c r="AP311" s="128"/>
      <c r="AQ311" s="128"/>
      <c r="AR311" s="26" t="s">
        <v>13</v>
      </c>
    </row>
    <row r="315" spans="5:50">
      <c r="E315" s="134" t="s">
        <v>96</v>
      </c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</row>
    <row r="316" spans="5:50">
      <c r="U316" s="132" t="s">
        <v>10</v>
      </c>
      <c r="V316" s="132"/>
      <c r="W316" s="132"/>
      <c r="X316" s="129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K316" s="129"/>
      <c r="AL316" s="134" t="s">
        <v>97</v>
      </c>
      <c r="AM316" s="134"/>
      <c r="AN316" s="134"/>
      <c r="AO316" s="134"/>
      <c r="AP316" s="134"/>
      <c r="AQ316" s="134"/>
      <c r="AR316" s="134"/>
    </row>
    <row r="317" spans="5:50">
      <c r="W317" s="14" t="s">
        <v>11</v>
      </c>
      <c r="X317" s="128"/>
      <c r="Y317" s="128"/>
      <c r="Z317" s="128"/>
      <c r="AA317" s="128"/>
      <c r="AB317" s="128"/>
      <c r="AC317" s="128"/>
      <c r="AD317" s="128"/>
      <c r="AE317" s="128"/>
      <c r="AF317" s="128"/>
      <c r="AG317" s="128"/>
      <c r="AH317" s="128"/>
      <c r="AI317" s="128"/>
      <c r="AJ317" s="128"/>
      <c r="AK317" s="128"/>
      <c r="AL317" s="12" t="s">
        <v>13</v>
      </c>
    </row>
    <row r="318" spans="5:50">
      <c r="R318" s="132" t="s">
        <v>15</v>
      </c>
      <c r="S318" s="132"/>
      <c r="T318" s="132"/>
      <c r="U318" s="132"/>
      <c r="V318" s="132"/>
      <c r="W318" s="129"/>
      <c r="X318" s="129"/>
      <c r="Y318" s="129"/>
      <c r="Z318" s="129"/>
      <c r="AA318" s="129"/>
      <c r="AB318" s="129"/>
      <c r="AC318" s="129"/>
      <c r="AD318" s="129"/>
      <c r="AE318" s="129"/>
      <c r="AF318" s="129"/>
      <c r="AG318" s="129"/>
      <c r="AH318" s="129"/>
      <c r="AI318" s="129"/>
      <c r="AJ318" s="129"/>
      <c r="AK318" s="129"/>
      <c r="AL318" s="129"/>
    </row>
    <row r="319" spans="5:50">
      <c r="S319" s="132" t="s">
        <v>21</v>
      </c>
      <c r="T319" s="132"/>
      <c r="U319" s="132"/>
      <c r="V319" s="129"/>
      <c r="W319" s="129"/>
      <c r="X319" s="129"/>
      <c r="Y319" s="137" t="s">
        <v>22</v>
      </c>
      <c r="Z319" s="137"/>
      <c r="AA319" s="137"/>
      <c r="AB319" s="128"/>
      <c r="AC319" s="128"/>
      <c r="AD319" s="128"/>
      <c r="AE319" s="128"/>
      <c r="AF319" s="128"/>
      <c r="AG319" s="128"/>
      <c r="AH319" s="128"/>
      <c r="AI319" s="137" t="s">
        <v>23</v>
      </c>
      <c r="AJ319" s="137"/>
      <c r="AK319" s="137"/>
      <c r="AL319" s="129"/>
      <c r="AM319" s="129"/>
      <c r="AN319" s="129"/>
      <c r="AO319" s="129"/>
      <c r="AP319" s="129"/>
    </row>
    <row r="321" spans="2:55" ht="23.25">
      <c r="B321" s="132">
        <v>9</v>
      </c>
      <c r="C321" s="132"/>
      <c r="AY321" s="139" t="s">
        <v>46</v>
      </c>
      <c r="AZ321" s="139"/>
      <c r="BA321" s="139"/>
      <c r="BB321" s="139"/>
    </row>
    <row r="322" spans="2:55" ht="23.25">
      <c r="B322" s="127" t="s">
        <v>24</v>
      </c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  <c r="AA322" s="127"/>
      <c r="AB322" s="127"/>
      <c r="AC322" s="127"/>
      <c r="AD322" s="127"/>
      <c r="AE322" s="127"/>
      <c r="AF322" s="127"/>
      <c r="AG322" s="127"/>
      <c r="AH322" s="127"/>
      <c r="AI322" s="127"/>
      <c r="AJ322" s="127"/>
      <c r="AK322" s="127"/>
      <c r="AL322" s="127"/>
      <c r="AM322" s="127"/>
      <c r="AN322" s="127"/>
      <c r="AO322" s="127"/>
      <c r="AP322" s="127"/>
      <c r="AQ322" s="127"/>
      <c r="AR322" s="127"/>
      <c r="AS322" s="127"/>
      <c r="AT322" s="127"/>
      <c r="AU322" s="127"/>
      <c r="AV322" s="127"/>
      <c r="AW322" s="127"/>
      <c r="AX322" s="127"/>
      <c r="AY322" s="127"/>
      <c r="AZ322" s="127"/>
      <c r="BA322" s="127"/>
      <c r="BB322" s="127"/>
      <c r="BC322" s="127"/>
    </row>
    <row r="323" spans="2:55">
      <c r="AN323" s="134" t="s">
        <v>45</v>
      </c>
      <c r="AO323" s="134"/>
      <c r="AP323" s="134"/>
      <c r="AQ323" s="134"/>
      <c r="AR323" s="134"/>
      <c r="AS323" s="134"/>
      <c r="AT323" s="134"/>
      <c r="AU323" s="134"/>
      <c r="AV323" s="134"/>
      <c r="AW323" s="129"/>
      <c r="AX323" s="129"/>
      <c r="AY323" s="129"/>
      <c r="AZ323" s="129"/>
      <c r="BA323" s="129"/>
      <c r="BB323" s="129"/>
    </row>
    <row r="324" spans="2:55">
      <c r="X324" s="132" t="s">
        <v>21</v>
      </c>
      <c r="Y324" s="132"/>
      <c r="Z324" s="132"/>
      <c r="AA324" s="129">
        <f>$AA$4</f>
        <v>12</v>
      </c>
      <c r="AB324" s="129"/>
      <c r="AC324" s="129"/>
      <c r="AD324" s="132" t="s">
        <v>22</v>
      </c>
      <c r="AE324" s="132"/>
      <c r="AF324" s="132"/>
      <c r="AG324" s="129" t="str">
        <f>$AG$4</f>
        <v>ธันวาคม</v>
      </c>
      <c r="AH324" s="129"/>
      <c r="AI324" s="129"/>
      <c r="AJ324" s="129"/>
      <c r="AK324" s="129"/>
      <c r="AL324" s="129"/>
      <c r="AM324" s="129"/>
      <c r="AN324" s="132" t="s">
        <v>23</v>
      </c>
      <c r="AO324" s="132"/>
      <c r="AP324" s="132"/>
      <c r="AQ324" s="129">
        <f>$AQ$4</f>
        <v>2560</v>
      </c>
      <c r="AR324" s="129"/>
      <c r="AS324" s="129"/>
      <c r="AT324" s="129"/>
      <c r="AU324" s="129"/>
      <c r="AV324" s="129"/>
    </row>
    <row r="325" spans="2:55">
      <c r="B325" s="132" t="s">
        <v>25</v>
      </c>
      <c r="C325" s="132"/>
      <c r="D325" s="132"/>
      <c r="E325" s="130" t="str">
        <f>$E$5</f>
        <v>อธิบดีกรมสรรพสามิต</v>
      </c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</row>
    <row r="326" spans="2:55">
      <c r="J326" s="134" t="s">
        <v>2</v>
      </c>
      <c r="K326" s="134"/>
      <c r="L326" s="134"/>
      <c r="M326" s="134"/>
      <c r="N326" s="129" t="e">
        <f>VLOOKUP(บันทึกข้อมูล!$C$62,บันทึกข้อมูล!$C$3:$DN$17,4,FALSE)</f>
        <v>#N/A</v>
      </c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  <c r="AA326" s="129"/>
      <c r="AB326" s="129"/>
      <c r="AC326" s="134" t="s">
        <v>15</v>
      </c>
      <c r="AD326" s="134"/>
      <c r="AE326" s="134"/>
      <c r="AF326" s="134"/>
      <c r="AG326" s="134"/>
      <c r="AH326" s="129" t="e">
        <f>VLOOKUP(บันทึกข้อมูล!$C$62,บันทึกข้อมูล!$C$3:$DN$17,17,FALSE)</f>
        <v>#N/A</v>
      </c>
      <c r="AI326" s="129"/>
      <c r="AJ326" s="129"/>
      <c r="AK326" s="129"/>
      <c r="AL326" s="129"/>
      <c r="AM326" s="129"/>
      <c r="AN326" s="129"/>
      <c r="AO326" s="129"/>
      <c r="AP326" s="129"/>
      <c r="AQ326" s="129"/>
      <c r="AR326" s="129"/>
      <c r="AS326" s="129"/>
      <c r="AT326" s="129"/>
      <c r="AU326" s="129"/>
      <c r="AV326" s="129"/>
      <c r="AW326" s="129"/>
      <c r="AX326" s="129"/>
      <c r="AY326" s="129"/>
      <c r="AZ326" s="129"/>
      <c r="BA326" s="129"/>
      <c r="BB326" s="129"/>
    </row>
    <row r="327" spans="2:55">
      <c r="B327" s="134" t="s">
        <v>26</v>
      </c>
      <c r="C327" s="134"/>
      <c r="D327" s="134"/>
      <c r="E327" s="129" t="e">
        <f>VLOOKUP(บันทึกข้อมูล!$C$62,บันทึกข้อมูล!$C$3:$DN$17,39,FALSE)</f>
        <v>#N/A</v>
      </c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  <c r="AA327" s="132" t="s">
        <v>27</v>
      </c>
      <c r="AB327" s="132"/>
      <c r="AC327" s="132"/>
      <c r="AD327" s="129" t="e">
        <f>VLOOKUP(บันทึกข้อมูล!$C$62,บันทึกข้อมูล!$C$3:$DN$17,57,FALSE)</f>
        <v>#N/A</v>
      </c>
      <c r="AE327" s="129"/>
      <c r="AF327" s="129"/>
      <c r="AG327" s="129"/>
      <c r="AH327" s="129"/>
      <c r="AI327" s="129"/>
      <c r="AJ327" s="129"/>
      <c r="AK327" s="129"/>
      <c r="AL327" s="129"/>
      <c r="AM327" s="129"/>
      <c r="AN327" s="129"/>
      <c r="AO327" s="137" t="s">
        <v>28</v>
      </c>
      <c r="AP327" s="137"/>
      <c r="AQ327" s="137"/>
      <c r="AR327" s="137"/>
      <c r="AS327" s="128" t="e">
        <f>VLOOKUP(บันทึกข้อมูล!$C$62,บันทึกข้อมูล!$C$3:$DN$17,63,FALSE)</f>
        <v>#N/A</v>
      </c>
      <c r="AT327" s="128"/>
      <c r="AU327" s="128"/>
      <c r="AV327" s="128"/>
      <c r="AW327" s="128"/>
      <c r="AX327" s="128"/>
      <c r="AY327" s="128"/>
      <c r="AZ327" s="128"/>
      <c r="BA327" s="128"/>
      <c r="BB327" s="128"/>
    </row>
    <row r="328" spans="2:55">
      <c r="B328" s="134" t="s">
        <v>29</v>
      </c>
      <c r="C328" s="134"/>
      <c r="D328" s="134"/>
      <c r="E328" s="134"/>
      <c r="F328" s="134"/>
      <c r="G328" s="134"/>
      <c r="H328" s="134"/>
      <c r="I328" s="129" t="e">
        <f>VLOOKUP(บันทึกข้อมูล!$C$62,บันทึกข้อมูล!$C$3:$DN$17,69,FALSE)</f>
        <v>#N/A</v>
      </c>
      <c r="J328" s="129"/>
      <c r="K328" s="129"/>
      <c r="L328" s="129"/>
      <c r="M328" s="129"/>
      <c r="N328" s="129"/>
      <c r="O328" s="133" t="s">
        <v>30</v>
      </c>
      <c r="P328" s="133"/>
      <c r="Q328" s="133"/>
      <c r="R328" s="133"/>
      <c r="S328" s="133"/>
      <c r="T328" s="133"/>
      <c r="U328" s="129" t="e">
        <f>VLOOKUP(บันทึกข้อมูล!$C$62,บันทึกข้อมูล!$C$3:$DN$17,74,FALSE)</f>
        <v>#N/A</v>
      </c>
      <c r="V328" s="129"/>
      <c r="W328" s="129"/>
      <c r="X328" s="129"/>
      <c r="Y328" s="129"/>
      <c r="Z328" s="129"/>
      <c r="AA328" s="129"/>
      <c r="AB328" s="129"/>
      <c r="AC328" s="129"/>
      <c r="AD328" s="129"/>
      <c r="AE328" s="129"/>
      <c r="AF328" s="129"/>
      <c r="AG328" s="129"/>
      <c r="AH328" s="129"/>
      <c r="AI328" s="137" t="s">
        <v>31</v>
      </c>
      <c r="AJ328" s="137"/>
      <c r="AK328" s="137"/>
      <c r="AL328" s="129" t="e">
        <f>VLOOKUP(บันทึกข้อมูล!$C$62,บันทึกข้อมูล!$C$3:$DN$17,82,FALSE)</f>
        <v>#N/A</v>
      </c>
      <c r="AM328" s="129"/>
      <c r="AN328" s="129"/>
      <c r="AO328" s="129"/>
      <c r="AP328" s="129"/>
      <c r="AQ328" s="129"/>
      <c r="AR328" s="129"/>
      <c r="AS328" s="129"/>
      <c r="AT328" s="129"/>
      <c r="AU328" s="129"/>
      <c r="AV328" s="129"/>
      <c r="AW328" s="129"/>
      <c r="AX328" s="129"/>
      <c r="AY328" s="129"/>
      <c r="AZ328" s="129"/>
      <c r="BA328" s="129"/>
      <c r="BB328" s="129"/>
    </row>
    <row r="329" spans="2:55">
      <c r="B329" s="134" t="s">
        <v>32</v>
      </c>
      <c r="C329" s="134"/>
      <c r="D329" s="134"/>
      <c r="E329" s="134"/>
      <c r="F329" s="134"/>
      <c r="G329" s="134"/>
      <c r="H329" s="134"/>
      <c r="I329" s="129" t="e">
        <f>VLOOKUP(บันทึกข้อมูล!$C$62,บันทึกข้อมูล!$C$3:$DN$17,90,FALSE)</f>
        <v>#N/A</v>
      </c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33" t="s">
        <v>33</v>
      </c>
      <c r="U329" s="137"/>
      <c r="V329" s="137"/>
      <c r="W329" s="137"/>
      <c r="X329" s="137"/>
      <c r="Y329" s="137"/>
      <c r="Z329" s="129" t="e">
        <f>VLOOKUP(บันทึกข้อมูล!$C$62,บันทึกข้อมูล!$C$3:$DN$17,98,FALSE)</f>
        <v>#N/A</v>
      </c>
      <c r="AA329" s="129"/>
      <c r="AB329" s="129"/>
      <c r="AC329" s="129"/>
      <c r="AD329" s="129"/>
      <c r="AE329" s="129"/>
      <c r="AF329" s="129"/>
      <c r="AG329" s="129"/>
      <c r="AH329" s="129"/>
      <c r="AI329" s="129"/>
      <c r="AJ329" s="129"/>
      <c r="AK329" s="129"/>
      <c r="AL329" s="129"/>
      <c r="AM329" s="129"/>
      <c r="AN329" s="137" t="s">
        <v>28</v>
      </c>
      <c r="AO329" s="137"/>
      <c r="AP329" s="137"/>
      <c r="AQ329" s="137"/>
      <c r="AR329" s="128" t="e">
        <f>VLOOKUP(บันทึกข้อมูล!$C$62,บันทึกข้อมูล!$C$3:$DN$17,106,FALSE)</f>
        <v>#N/A</v>
      </c>
      <c r="AS329" s="128"/>
      <c r="AT329" s="128"/>
      <c r="AU329" s="128"/>
      <c r="AV329" s="128"/>
      <c r="AW329" s="128"/>
      <c r="AX329" s="128"/>
      <c r="AY329" s="128"/>
      <c r="AZ329" s="128"/>
      <c r="BA329" s="128"/>
      <c r="BB329" s="128"/>
    </row>
    <row r="330" spans="2:55">
      <c r="B330" s="134" t="s">
        <v>34</v>
      </c>
      <c r="C330" s="134"/>
      <c r="D330" s="134"/>
      <c r="E330" s="134"/>
      <c r="F330" s="134"/>
      <c r="G330" s="134"/>
      <c r="H330" s="134"/>
      <c r="I330" s="134"/>
      <c r="J330" s="129" t="str">
        <f>VLOOKUP(บันทึกข้อมูล!$C$52,บันทึกข้อมูล!$C$3:$DN$17,4,FALSE)</f>
        <v>นางสาวนันท์นภัส รสเผือก</v>
      </c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  <c r="AA330" s="129"/>
      <c r="AB330" s="129"/>
      <c r="AC330" s="134" t="s">
        <v>15</v>
      </c>
      <c r="AD330" s="134"/>
      <c r="AE330" s="134"/>
      <c r="AF330" s="134"/>
      <c r="AG330" s="134"/>
      <c r="AH330" s="129" t="str">
        <f>VLOOKUP(บันทึกข้อมูล!$C$52,บันทึกข้อมูล!$C$3:$DN$17,17,FALSE)</f>
        <v>นักวิชาการสรรพสามิตลูกจ้าง</v>
      </c>
      <c r="AI330" s="129"/>
      <c r="AJ330" s="129"/>
      <c r="AK330" s="129"/>
      <c r="AL330" s="129"/>
      <c r="AM330" s="129"/>
      <c r="AN330" s="129"/>
      <c r="AO330" s="129"/>
      <c r="AP330" s="129"/>
      <c r="AQ330" s="129"/>
      <c r="AR330" s="129"/>
      <c r="AS330" s="129"/>
      <c r="AT330" s="129"/>
      <c r="AU330" s="129"/>
      <c r="AV330" s="129"/>
      <c r="AW330" s="129"/>
      <c r="AX330" s="129"/>
      <c r="AY330" s="129"/>
      <c r="AZ330" s="129"/>
      <c r="BA330" s="129"/>
      <c r="BB330" s="129"/>
    </row>
    <row r="331" spans="2:55">
      <c r="B331" s="134" t="s">
        <v>26</v>
      </c>
      <c r="C331" s="134"/>
      <c r="D331" s="134"/>
      <c r="E331" s="129" t="str">
        <f>VLOOKUP(บันทึกข้อมูล!$C$52,บันทึกข้อมูล!$C$3:$DN$17,39,FALSE)</f>
        <v>สำนักงานสรรพสามิตภาคที่ 6</v>
      </c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  <c r="AA331" s="132" t="s">
        <v>27</v>
      </c>
      <c r="AB331" s="132"/>
      <c r="AC331" s="132"/>
      <c r="AD331" s="129" t="str">
        <f>VLOOKUP(บันทึกข้อมูล!$C$52,บันทึกข้อมูล!$C$3:$DN$17,57,FALSE)</f>
        <v>สรรพสามิต</v>
      </c>
      <c r="AE331" s="129"/>
      <c r="AF331" s="129"/>
      <c r="AG331" s="129"/>
      <c r="AH331" s="129"/>
      <c r="AI331" s="129"/>
      <c r="AJ331" s="129"/>
      <c r="AK331" s="129"/>
      <c r="AL331" s="129"/>
      <c r="AM331" s="129"/>
      <c r="AN331" s="129"/>
      <c r="AO331" s="137" t="s">
        <v>28</v>
      </c>
      <c r="AP331" s="137"/>
      <c r="AQ331" s="137"/>
      <c r="AR331" s="137"/>
      <c r="AS331" s="128" t="str">
        <f>VLOOKUP(บันทึกข้อมูล!$C$52,บันทึกข้อมูล!$C$3:$DN$17,63,FALSE)</f>
        <v>พิษณุโลก</v>
      </c>
      <c r="AT331" s="128"/>
      <c r="AU331" s="128"/>
      <c r="AV331" s="128"/>
      <c r="AW331" s="128"/>
      <c r="AX331" s="128"/>
      <c r="AY331" s="128"/>
      <c r="AZ331" s="128"/>
      <c r="BA331" s="128"/>
      <c r="BB331" s="128"/>
    </row>
    <row r="332" spans="2:55">
      <c r="B332" s="134" t="s">
        <v>29</v>
      </c>
      <c r="C332" s="134"/>
      <c r="D332" s="134"/>
      <c r="E332" s="134"/>
      <c r="F332" s="134"/>
      <c r="G332" s="134"/>
      <c r="H332" s="134"/>
      <c r="I332" s="128">
        <f>VLOOKUP(บันทึกข้อมูล!$C$52,บันทึกข้อมูล!$C$3:$DN$17,69,FALSE)</f>
        <v>6</v>
      </c>
      <c r="J332" s="128"/>
      <c r="K332" s="128"/>
      <c r="L332" s="128"/>
      <c r="M332" s="128"/>
      <c r="N332" s="128"/>
      <c r="O332" s="137" t="s">
        <v>30</v>
      </c>
      <c r="P332" s="137"/>
      <c r="Q332" s="137"/>
      <c r="R332" s="137"/>
      <c r="S332" s="137"/>
      <c r="T332" s="137"/>
      <c r="U332" s="129" t="str">
        <f>VLOOKUP(บันทึกข้อมูล!$C$52,บันทึกข้อมูล!$C$3:$DN$17,74,FALSE)</f>
        <v>-</v>
      </c>
      <c r="V332" s="129"/>
      <c r="W332" s="129"/>
      <c r="X332" s="129"/>
      <c r="Y332" s="129"/>
      <c r="Z332" s="129"/>
      <c r="AA332" s="129"/>
      <c r="AB332" s="129"/>
      <c r="AC332" s="129"/>
      <c r="AD332" s="129"/>
      <c r="AE332" s="129"/>
      <c r="AF332" s="129"/>
      <c r="AG332" s="129"/>
      <c r="AH332" s="129"/>
      <c r="AI332" s="137" t="s">
        <v>31</v>
      </c>
      <c r="AJ332" s="137"/>
      <c r="AK332" s="137"/>
      <c r="AL332" s="129" t="str">
        <f>VLOOKUP(บันทึกข้อมูล!$C$52,บันทึกข้อมูล!$C$3:$DN$17,82,FALSE)</f>
        <v>-</v>
      </c>
      <c r="AM332" s="129"/>
      <c r="AN332" s="129"/>
      <c r="AO332" s="129"/>
      <c r="AP332" s="129"/>
      <c r="AQ332" s="129"/>
      <c r="AR332" s="129"/>
      <c r="AS332" s="129"/>
      <c r="AT332" s="129"/>
      <c r="AU332" s="129"/>
      <c r="AV332" s="129"/>
      <c r="AW332" s="129"/>
      <c r="AX332" s="129"/>
      <c r="AY332" s="129"/>
      <c r="AZ332" s="129"/>
      <c r="BA332" s="129"/>
      <c r="BB332" s="129"/>
    </row>
    <row r="333" spans="2:55">
      <c r="B333" s="134" t="s">
        <v>32</v>
      </c>
      <c r="C333" s="134"/>
      <c r="D333" s="134"/>
      <c r="E333" s="134"/>
      <c r="F333" s="134"/>
      <c r="G333" s="134"/>
      <c r="H333" s="134"/>
      <c r="I333" s="129" t="str">
        <f>VLOOKUP(บันทึกข้อมูล!$C$52,บันทึกข้อมูล!$C$3:$DN$17,90,FALSE)</f>
        <v>บ้านไร่</v>
      </c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33" t="s">
        <v>33</v>
      </c>
      <c r="U333" s="137"/>
      <c r="V333" s="137"/>
      <c r="W333" s="137"/>
      <c r="X333" s="137"/>
      <c r="Y333" s="137"/>
      <c r="Z333" s="129" t="str">
        <f>VLOOKUP(บันทึกข้อมูล!$C$52,บันทึกข้อมูล!$C$3:$DN$17,98,FALSE)</f>
        <v>บางกระทุ่ม</v>
      </c>
      <c r="AA333" s="129"/>
      <c r="AB333" s="129"/>
      <c r="AC333" s="129"/>
      <c r="AD333" s="129"/>
      <c r="AE333" s="129"/>
      <c r="AF333" s="129"/>
      <c r="AG333" s="129"/>
      <c r="AH333" s="129"/>
      <c r="AI333" s="129"/>
      <c r="AJ333" s="129"/>
      <c r="AK333" s="129"/>
      <c r="AL333" s="129"/>
      <c r="AM333" s="129"/>
      <c r="AN333" s="137" t="s">
        <v>28</v>
      </c>
      <c r="AO333" s="137"/>
      <c r="AP333" s="137"/>
      <c r="AQ333" s="137"/>
      <c r="AR333" s="128" t="str">
        <f>VLOOKUP(บันทึกข้อมูล!$C$52,บันทึกข้อมูล!$C$3:$DN$17,106,FALSE)</f>
        <v>พิษณุโลก</v>
      </c>
      <c r="AS333" s="128"/>
      <c r="AT333" s="128"/>
      <c r="AU333" s="128"/>
      <c r="AV333" s="128"/>
      <c r="AW333" s="128"/>
      <c r="AX333" s="128"/>
      <c r="AY333" s="128"/>
      <c r="AZ333" s="128"/>
      <c r="BA333" s="128"/>
      <c r="BB333" s="128"/>
    </row>
    <row r="334" spans="2:55">
      <c r="B334" s="134" t="s">
        <v>35</v>
      </c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</row>
    <row r="335" spans="2:55">
      <c r="G335" s="134" t="s">
        <v>36</v>
      </c>
      <c r="H335" s="134"/>
      <c r="I335" s="134"/>
      <c r="J335" s="134"/>
      <c r="K335" s="130" t="str">
        <f>"เงินรางวัลในการจับกุมผู้กระทำผิดกฎหมายสรรพสามิต คดีเปรียบเทียบที่"&amp;" "&amp;บันทึกข้อมูล!$DC$40</f>
        <v>เงินรางวัลในการจับกุมผู้กระทำผิดกฎหมายสรรพสามิต คดีเปรียบเทียบที่ 50/2560</v>
      </c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  <c r="AF335" s="130"/>
      <c r="AG335" s="130"/>
      <c r="AH335" s="130"/>
      <c r="AI335" s="130"/>
      <c r="AJ335" s="130"/>
      <c r="AK335" s="130"/>
      <c r="AL335" s="130"/>
      <c r="AM335" s="130"/>
      <c r="AN335" s="130"/>
      <c r="AO335" s="130"/>
      <c r="AP335" s="130"/>
      <c r="AQ335" s="130"/>
      <c r="AR335" s="130"/>
      <c r="AS335" s="130"/>
      <c r="AT335" s="130"/>
      <c r="AU335" s="130"/>
      <c r="AV335" s="130"/>
      <c r="AW335" s="130"/>
      <c r="AX335" s="130"/>
      <c r="AY335" s="130"/>
      <c r="AZ335" s="130"/>
      <c r="BA335" s="130"/>
      <c r="BB335" s="130"/>
    </row>
    <row r="336" spans="2:55">
      <c r="B336" s="134" t="s">
        <v>37</v>
      </c>
      <c r="C336" s="134"/>
      <c r="D336" s="134"/>
      <c r="E336" s="134"/>
      <c r="F336" s="147">
        <f>บันทึกข้อมูล!AE62</f>
        <v>0</v>
      </c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32" t="s">
        <v>7</v>
      </c>
      <c r="R336" s="132"/>
      <c r="S336" s="132"/>
      <c r="T336" s="148" t="str">
        <f>"("&amp;BAHTTEXT(F336)&amp;")"</f>
        <v>(ศูนย์บาทถ้วน)</v>
      </c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</row>
    <row r="337" spans="2:54">
      <c r="B337" s="134" t="s">
        <v>38</v>
      </c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0">
        <f>บันทึกข้อมูล!BU62</f>
        <v>0</v>
      </c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  <c r="AF337" s="130"/>
      <c r="AG337" s="130"/>
      <c r="AH337" s="130"/>
      <c r="AI337" s="130"/>
      <c r="AJ337" s="130"/>
      <c r="AK337" s="130"/>
      <c r="AL337" s="130"/>
      <c r="AM337" s="130"/>
      <c r="AN337" s="130"/>
      <c r="AO337" s="130"/>
      <c r="AP337" s="130"/>
      <c r="AQ337" s="130"/>
      <c r="AR337" s="130"/>
      <c r="AS337" s="130"/>
      <c r="AT337" s="130"/>
      <c r="AU337" s="130"/>
      <c r="AV337" s="130"/>
      <c r="AW337" s="130"/>
      <c r="AX337" s="130"/>
      <c r="AY337" s="130"/>
      <c r="AZ337" s="130"/>
      <c r="BA337" s="130"/>
      <c r="BB337" s="130"/>
    </row>
    <row r="338" spans="2:54">
      <c r="G338" s="134" t="s">
        <v>39</v>
      </c>
      <c r="H338" s="134"/>
      <c r="I338" s="134"/>
      <c r="J338" s="134"/>
      <c r="K338" s="129" t="s">
        <v>111</v>
      </c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129"/>
      <c r="AE338" s="129"/>
      <c r="AF338" s="129"/>
      <c r="AG338" s="129"/>
      <c r="AH338" s="129"/>
      <c r="AI338" s="129"/>
      <c r="AJ338" s="129"/>
      <c r="AK338" s="129"/>
      <c r="AL338" s="129"/>
      <c r="AM338" s="129"/>
      <c r="AN338" s="129"/>
      <c r="AO338" s="129"/>
      <c r="AP338" s="129"/>
      <c r="AQ338" s="129"/>
      <c r="AR338" s="129"/>
      <c r="AS338" s="129"/>
      <c r="AT338" s="129"/>
      <c r="AU338" s="129"/>
      <c r="AV338" s="129"/>
      <c r="AW338" s="129"/>
      <c r="AX338" s="129"/>
      <c r="AY338" s="129"/>
      <c r="AZ338" s="129"/>
      <c r="BA338" s="129"/>
      <c r="BB338" s="129"/>
    </row>
    <row r="339" spans="2:54">
      <c r="B339" s="134" t="s">
        <v>37</v>
      </c>
      <c r="C339" s="134"/>
      <c r="D339" s="134"/>
      <c r="E339" s="134"/>
      <c r="F339" s="129" t="s">
        <v>111</v>
      </c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32" t="s">
        <v>7</v>
      </c>
      <c r="R339" s="132"/>
      <c r="S339" s="132"/>
      <c r="T339" s="148" t="s">
        <v>111</v>
      </c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</row>
    <row r="340" spans="2:54">
      <c r="B340" s="134" t="s">
        <v>38</v>
      </c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29" t="s">
        <v>111</v>
      </c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129"/>
      <c r="AE340" s="129"/>
      <c r="AF340" s="129"/>
      <c r="AG340" s="129"/>
      <c r="AH340" s="129"/>
      <c r="AI340" s="129"/>
      <c r="AJ340" s="129"/>
      <c r="AK340" s="129"/>
      <c r="AL340" s="129"/>
      <c r="AM340" s="129"/>
      <c r="AN340" s="129"/>
      <c r="AO340" s="129"/>
      <c r="AP340" s="129"/>
      <c r="AQ340" s="129"/>
      <c r="AR340" s="129"/>
      <c r="AS340" s="129"/>
      <c r="AT340" s="129"/>
      <c r="AU340" s="129"/>
      <c r="AV340" s="129"/>
      <c r="AW340" s="129"/>
      <c r="AX340" s="129"/>
      <c r="AY340" s="129"/>
      <c r="AZ340" s="129"/>
      <c r="BA340" s="129"/>
      <c r="BB340" s="129"/>
    </row>
    <row r="342" spans="2:54">
      <c r="G342" s="134" t="s">
        <v>40</v>
      </c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29"/>
      <c r="AC342" s="129"/>
      <c r="AD342" s="129"/>
      <c r="AE342" s="129"/>
      <c r="AF342" s="129"/>
      <c r="AG342" s="129"/>
      <c r="AH342" s="129"/>
      <c r="AI342" s="129"/>
      <c r="AJ342" s="129"/>
      <c r="AK342" s="129"/>
      <c r="AL342" s="129"/>
      <c r="AM342" s="129"/>
      <c r="AN342" s="134" t="s">
        <v>41</v>
      </c>
      <c r="AO342" s="134"/>
      <c r="AP342" s="134"/>
      <c r="AQ342" s="134"/>
      <c r="AR342" s="134"/>
      <c r="AS342" s="134"/>
      <c r="AT342" s="134"/>
      <c r="AU342" s="134"/>
      <c r="AV342" s="134"/>
      <c r="AW342" s="134"/>
      <c r="AX342" s="134"/>
      <c r="AY342" s="134"/>
      <c r="AZ342" s="134"/>
      <c r="BA342" s="134"/>
      <c r="BB342" s="134"/>
    </row>
    <row r="344" spans="2:54">
      <c r="AA344" s="132" t="s">
        <v>10</v>
      </c>
      <c r="AB344" s="132"/>
      <c r="AC344" s="132"/>
      <c r="AD344" s="129"/>
      <c r="AE344" s="129"/>
      <c r="AF344" s="129"/>
      <c r="AG344" s="129"/>
      <c r="AH344" s="129"/>
      <c r="AI344" s="129"/>
      <c r="AJ344" s="129"/>
      <c r="AK344" s="129"/>
      <c r="AL344" s="129"/>
      <c r="AM344" s="129"/>
      <c r="AN344" s="129"/>
      <c r="AO344" s="129"/>
      <c r="AP344" s="129"/>
      <c r="AQ344" s="129"/>
      <c r="AR344" s="134" t="s">
        <v>42</v>
      </c>
      <c r="AS344" s="134"/>
      <c r="AT344" s="134"/>
      <c r="AU344" s="134"/>
      <c r="AV344" s="134"/>
      <c r="AW344" s="134"/>
      <c r="AX344" s="134"/>
    </row>
    <row r="345" spans="2:54">
      <c r="AC345" s="27" t="s">
        <v>11</v>
      </c>
      <c r="AD345" s="128" t="e">
        <f>N326</f>
        <v>#N/A</v>
      </c>
      <c r="AE345" s="128"/>
      <c r="AF345" s="128"/>
      <c r="AG345" s="128"/>
      <c r="AH345" s="128"/>
      <c r="AI345" s="128"/>
      <c r="AJ345" s="128"/>
      <c r="AK345" s="128"/>
      <c r="AL345" s="128"/>
      <c r="AM345" s="128"/>
      <c r="AN345" s="128"/>
      <c r="AO345" s="128"/>
      <c r="AP345" s="128"/>
      <c r="AQ345" s="128"/>
      <c r="AR345" s="26" t="s">
        <v>13</v>
      </c>
    </row>
    <row r="346" spans="2:54" ht="30" customHeight="1">
      <c r="AA346" s="132" t="s">
        <v>10</v>
      </c>
      <c r="AB346" s="132"/>
      <c r="AC346" s="132"/>
      <c r="AD346" s="128"/>
      <c r="AE346" s="128"/>
      <c r="AF346" s="128"/>
      <c r="AG346" s="128"/>
      <c r="AH346" s="128"/>
      <c r="AI346" s="128"/>
      <c r="AJ346" s="128"/>
      <c r="AK346" s="128"/>
      <c r="AL346" s="128"/>
      <c r="AM346" s="128"/>
      <c r="AN346" s="128"/>
      <c r="AO346" s="128"/>
      <c r="AP346" s="128"/>
      <c r="AQ346" s="128"/>
      <c r="AR346" s="134" t="s">
        <v>43</v>
      </c>
      <c r="AS346" s="134"/>
      <c r="AT346" s="134"/>
      <c r="AU346" s="134"/>
      <c r="AV346" s="134"/>
      <c r="AW346" s="134"/>
      <c r="AX346" s="134"/>
    </row>
    <row r="347" spans="2:54">
      <c r="AC347" s="27" t="s">
        <v>11</v>
      </c>
      <c r="AD347" s="128" t="str">
        <f>J330</f>
        <v>นางสาวนันท์นภัส รสเผือก</v>
      </c>
      <c r="AE347" s="128"/>
      <c r="AF347" s="128"/>
      <c r="AG347" s="128"/>
      <c r="AH347" s="128"/>
      <c r="AI347" s="128"/>
      <c r="AJ347" s="128"/>
      <c r="AK347" s="128"/>
      <c r="AL347" s="128"/>
      <c r="AM347" s="128"/>
      <c r="AN347" s="128"/>
      <c r="AO347" s="128"/>
      <c r="AP347" s="128"/>
      <c r="AQ347" s="128"/>
      <c r="AR347" s="26" t="s">
        <v>13</v>
      </c>
    </row>
    <row r="348" spans="2:54" ht="30" customHeight="1">
      <c r="AA348" s="132" t="s">
        <v>10</v>
      </c>
      <c r="AB348" s="132"/>
      <c r="AC348" s="132"/>
      <c r="AD348" s="128"/>
      <c r="AE348" s="128"/>
      <c r="AF348" s="128"/>
      <c r="AG348" s="128"/>
      <c r="AH348" s="128"/>
      <c r="AI348" s="128"/>
      <c r="AJ348" s="128"/>
      <c r="AK348" s="128"/>
      <c r="AL348" s="128"/>
      <c r="AM348" s="128"/>
      <c r="AN348" s="128"/>
      <c r="AO348" s="128"/>
      <c r="AP348" s="128"/>
      <c r="AQ348" s="128"/>
      <c r="AR348" s="134" t="s">
        <v>44</v>
      </c>
      <c r="AS348" s="134"/>
      <c r="AT348" s="134"/>
      <c r="AU348" s="134"/>
      <c r="AV348" s="134"/>
      <c r="AW348" s="134"/>
      <c r="AX348" s="134"/>
    </row>
    <row r="349" spans="2:54">
      <c r="AC349" s="27" t="s">
        <v>11</v>
      </c>
      <c r="AD349" s="128" t="str">
        <f>บันทึกข้อมูล!AP62</f>
        <v xml:space="preserve"> </v>
      </c>
      <c r="AE349" s="128"/>
      <c r="AF349" s="128"/>
      <c r="AG349" s="128"/>
      <c r="AH349" s="128"/>
      <c r="AI349" s="128"/>
      <c r="AJ349" s="128"/>
      <c r="AK349" s="128"/>
      <c r="AL349" s="128"/>
      <c r="AM349" s="128"/>
      <c r="AN349" s="128"/>
      <c r="AO349" s="128"/>
      <c r="AP349" s="128"/>
      <c r="AQ349" s="128"/>
      <c r="AR349" s="26" t="s">
        <v>13</v>
      </c>
    </row>
    <row r="350" spans="2:54" ht="30" customHeight="1">
      <c r="AA350" s="132" t="s">
        <v>10</v>
      </c>
      <c r="AB350" s="132"/>
      <c r="AC350" s="132"/>
      <c r="AD350" s="128"/>
      <c r="AE350" s="128"/>
      <c r="AF350" s="128"/>
      <c r="AG350" s="128"/>
      <c r="AH350" s="128"/>
      <c r="AI350" s="128"/>
      <c r="AJ350" s="128"/>
      <c r="AK350" s="128"/>
      <c r="AL350" s="128"/>
      <c r="AM350" s="128"/>
      <c r="AN350" s="128"/>
      <c r="AO350" s="128"/>
      <c r="AP350" s="128"/>
      <c r="AQ350" s="128"/>
      <c r="AR350" s="134" t="s">
        <v>44</v>
      </c>
      <c r="AS350" s="134"/>
      <c r="AT350" s="134"/>
      <c r="AU350" s="134"/>
      <c r="AV350" s="134"/>
      <c r="AW350" s="134"/>
      <c r="AX350" s="134"/>
    </row>
    <row r="351" spans="2:54">
      <c r="AC351" s="27" t="s">
        <v>11</v>
      </c>
      <c r="AD351" s="128" t="str">
        <f>บันทึกข้อมูล!BG62</f>
        <v xml:space="preserve"> </v>
      </c>
      <c r="AE351" s="128"/>
      <c r="AF351" s="128"/>
      <c r="AG351" s="128"/>
      <c r="AH351" s="128"/>
      <c r="AI351" s="128"/>
      <c r="AJ351" s="128"/>
      <c r="AK351" s="128"/>
      <c r="AL351" s="128"/>
      <c r="AM351" s="128"/>
      <c r="AN351" s="128"/>
      <c r="AO351" s="128"/>
      <c r="AP351" s="128"/>
      <c r="AQ351" s="128"/>
      <c r="AR351" s="26" t="s">
        <v>13</v>
      </c>
    </row>
    <row r="355" spans="2:55">
      <c r="E355" s="134" t="s">
        <v>96</v>
      </c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</row>
    <row r="356" spans="2:55">
      <c r="U356" s="132" t="s">
        <v>10</v>
      </c>
      <c r="V356" s="132"/>
      <c r="W356" s="132"/>
      <c r="X356" s="129"/>
      <c r="Y356" s="129"/>
      <c r="Z356" s="129"/>
      <c r="AA356" s="129"/>
      <c r="AB356" s="129"/>
      <c r="AC356" s="129"/>
      <c r="AD356" s="129"/>
      <c r="AE356" s="129"/>
      <c r="AF356" s="129"/>
      <c r="AG356" s="129"/>
      <c r="AH356" s="129"/>
      <c r="AI356" s="129"/>
      <c r="AJ356" s="129"/>
      <c r="AK356" s="129"/>
      <c r="AL356" s="134" t="s">
        <v>97</v>
      </c>
      <c r="AM356" s="134"/>
      <c r="AN356" s="134"/>
      <c r="AO356" s="134"/>
      <c r="AP356" s="134"/>
      <c r="AQ356" s="134"/>
      <c r="AR356" s="134"/>
    </row>
    <row r="357" spans="2:55">
      <c r="W357" s="14" t="s">
        <v>11</v>
      </c>
      <c r="X357" s="128"/>
      <c r="Y357" s="128"/>
      <c r="Z357" s="128"/>
      <c r="AA357" s="128"/>
      <c r="AB357" s="128"/>
      <c r="AC357" s="128"/>
      <c r="AD357" s="128"/>
      <c r="AE357" s="128"/>
      <c r="AF357" s="128"/>
      <c r="AG357" s="128"/>
      <c r="AH357" s="128"/>
      <c r="AI357" s="128"/>
      <c r="AJ357" s="128"/>
      <c r="AK357" s="128"/>
      <c r="AL357" s="12" t="s">
        <v>13</v>
      </c>
    </row>
    <row r="358" spans="2:55">
      <c r="R358" s="132" t="s">
        <v>15</v>
      </c>
      <c r="S358" s="132"/>
      <c r="T358" s="132"/>
      <c r="U358" s="132"/>
      <c r="V358" s="132"/>
      <c r="W358" s="129"/>
      <c r="X358" s="129"/>
      <c r="Y358" s="129"/>
      <c r="Z358" s="129"/>
      <c r="AA358" s="129"/>
      <c r="AB358" s="129"/>
      <c r="AC358" s="129"/>
      <c r="AD358" s="129"/>
      <c r="AE358" s="129"/>
      <c r="AF358" s="129"/>
      <c r="AG358" s="129"/>
      <c r="AH358" s="129"/>
      <c r="AI358" s="129"/>
      <c r="AJ358" s="129"/>
      <c r="AK358" s="129"/>
      <c r="AL358" s="129"/>
    </row>
    <row r="359" spans="2:55">
      <c r="S359" s="132" t="s">
        <v>21</v>
      </c>
      <c r="T359" s="132"/>
      <c r="U359" s="132"/>
      <c r="V359" s="129"/>
      <c r="W359" s="129"/>
      <c r="X359" s="129"/>
      <c r="Y359" s="137" t="s">
        <v>22</v>
      </c>
      <c r="Z359" s="137"/>
      <c r="AA359" s="137"/>
      <c r="AB359" s="128"/>
      <c r="AC359" s="128"/>
      <c r="AD359" s="128"/>
      <c r="AE359" s="128"/>
      <c r="AF359" s="128"/>
      <c r="AG359" s="128"/>
      <c r="AH359" s="128"/>
      <c r="AI359" s="137" t="s">
        <v>23</v>
      </c>
      <c r="AJ359" s="137"/>
      <c r="AK359" s="137"/>
      <c r="AL359" s="129"/>
      <c r="AM359" s="129"/>
      <c r="AN359" s="129"/>
      <c r="AO359" s="129"/>
      <c r="AP359" s="129"/>
    </row>
    <row r="361" spans="2:55" ht="23.25">
      <c r="B361" s="132">
        <v>10</v>
      </c>
      <c r="C361" s="132"/>
      <c r="D361" s="132"/>
      <c r="AY361" s="139" t="s">
        <v>46</v>
      </c>
      <c r="AZ361" s="139"/>
      <c r="BA361" s="139"/>
      <c r="BB361" s="139"/>
    </row>
    <row r="362" spans="2:55" ht="23.25">
      <c r="B362" s="127" t="s">
        <v>24</v>
      </c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  <c r="AA362" s="127"/>
      <c r="AB362" s="127"/>
      <c r="AC362" s="127"/>
      <c r="AD362" s="127"/>
      <c r="AE362" s="127"/>
      <c r="AF362" s="127"/>
      <c r="AG362" s="127"/>
      <c r="AH362" s="127"/>
      <c r="AI362" s="127"/>
      <c r="AJ362" s="127"/>
      <c r="AK362" s="127"/>
      <c r="AL362" s="127"/>
      <c r="AM362" s="127"/>
      <c r="AN362" s="127"/>
      <c r="AO362" s="127"/>
      <c r="AP362" s="127"/>
      <c r="AQ362" s="127"/>
      <c r="AR362" s="127"/>
      <c r="AS362" s="127"/>
      <c r="AT362" s="127"/>
      <c r="AU362" s="127"/>
      <c r="AV362" s="127"/>
      <c r="AW362" s="127"/>
      <c r="AX362" s="127"/>
      <c r="AY362" s="127"/>
      <c r="AZ362" s="127"/>
      <c r="BA362" s="127"/>
      <c r="BB362" s="127"/>
      <c r="BC362" s="127"/>
    </row>
    <row r="363" spans="2:55">
      <c r="AN363" s="134" t="s">
        <v>45</v>
      </c>
      <c r="AO363" s="134"/>
      <c r="AP363" s="134"/>
      <c r="AQ363" s="134"/>
      <c r="AR363" s="134"/>
      <c r="AS363" s="134"/>
      <c r="AT363" s="134"/>
      <c r="AU363" s="134"/>
      <c r="AV363" s="134"/>
      <c r="AW363" s="129"/>
      <c r="AX363" s="129"/>
      <c r="AY363" s="129"/>
      <c r="AZ363" s="129"/>
      <c r="BA363" s="129"/>
      <c r="BB363" s="129"/>
    </row>
    <row r="364" spans="2:55">
      <c r="X364" s="132" t="s">
        <v>21</v>
      </c>
      <c r="Y364" s="132"/>
      <c r="Z364" s="132"/>
      <c r="AA364" s="129">
        <f>$AA$4</f>
        <v>12</v>
      </c>
      <c r="AB364" s="129"/>
      <c r="AC364" s="129"/>
      <c r="AD364" s="132" t="s">
        <v>22</v>
      </c>
      <c r="AE364" s="132"/>
      <c r="AF364" s="132"/>
      <c r="AG364" s="129" t="str">
        <f>$AG$4</f>
        <v>ธันวาคม</v>
      </c>
      <c r="AH364" s="129"/>
      <c r="AI364" s="129"/>
      <c r="AJ364" s="129"/>
      <c r="AK364" s="129"/>
      <c r="AL364" s="129"/>
      <c r="AM364" s="129"/>
      <c r="AN364" s="132" t="s">
        <v>23</v>
      </c>
      <c r="AO364" s="132"/>
      <c r="AP364" s="132"/>
      <c r="AQ364" s="129">
        <f>$AQ$4</f>
        <v>2560</v>
      </c>
      <c r="AR364" s="129"/>
      <c r="AS364" s="129"/>
      <c r="AT364" s="129"/>
      <c r="AU364" s="129"/>
      <c r="AV364" s="129"/>
    </row>
    <row r="365" spans="2:55">
      <c r="B365" s="132" t="s">
        <v>25</v>
      </c>
      <c r="C365" s="132"/>
      <c r="D365" s="132"/>
      <c r="E365" s="130" t="str">
        <f>$E$5</f>
        <v>อธิบดีกรมสรรพสามิต</v>
      </c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</row>
    <row r="366" spans="2:55">
      <c r="J366" s="134" t="s">
        <v>2</v>
      </c>
      <c r="K366" s="134"/>
      <c r="L366" s="134"/>
      <c r="M366" s="134"/>
      <c r="N366" s="129" t="e">
        <f>VLOOKUP(บันทึกข้อมูล!$C$63,บันทึกข้อมูล!$C$3:$DN$17,4,FALSE)</f>
        <v>#N/A</v>
      </c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34" t="s">
        <v>15</v>
      </c>
      <c r="AD366" s="134"/>
      <c r="AE366" s="134"/>
      <c r="AF366" s="134"/>
      <c r="AG366" s="134"/>
      <c r="AH366" s="129" t="e">
        <f>VLOOKUP(บันทึกข้อมูล!$C$63,บันทึกข้อมูล!$C$3:$DN$17,17,FALSE)</f>
        <v>#N/A</v>
      </c>
      <c r="AI366" s="129"/>
      <c r="AJ366" s="129"/>
      <c r="AK366" s="129"/>
      <c r="AL366" s="129"/>
      <c r="AM366" s="129"/>
      <c r="AN366" s="129"/>
      <c r="AO366" s="129"/>
      <c r="AP366" s="129"/>
      <c r="AQ366" s="129"/>
      <c r="AR366" s="129"/>
      <c r="AS366" s="129"/>
      <c r="AT366" s="129"/>
      <c r="AU366" s="129"/>
      <c r="AV366" s="129"/>
      <c r="AW366" s="129"/>
      <c r="AX366" s="129"/>
      <c r="AY366" s="129"/>
      <c r="AZ366" s="129"/>
      <c r="BA366" s="129"/>
      <c r="BB366" s="129"/>
    </row>
    <row r="367" spans="2:55">
      <c r="B367" s="134" t="s">
        <v>26</v>
      </c>
      <c r="C367" s="134"/>
      <c r="D367" s="134"/>
      <c r="E367" s="129" t="e">
        <f>VLOOKUP(บันทึกข้อมูล!$C$63,บันทึกข้อมูล!$C$3:$DN$17,39,FALSE)</f>
        <v>#N/A</v>
      </c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  <c r="AA367" s="132" t="s">
        <v>27</v>
      </c>
      <c r="AB367" s="132"/>
      <c r="AC367" s="132"/>
      <c r="AD367" s="129" t="e">
        <f>VLOOKUP(บันทึกข้อมูล!$C$63,บันทึกข้อมูล!$C$3:$DN$17,57,FALSE)</f>
        <v>#N/A</v>
      </c>
      <c r="AE367" s="129"/>
      <c r="AF367" s="129"/>
      <c r="AG367" s="129"/>
      <c r="AH367" s="129"/>
      <c r="AI367" s="129"/>
      <c r="AJ367" s="129"/>
      <c r="AK367" s="129"/>
      <c r="AL367" s="129"/>
      <c r="AM367" s="129"/>
      <c r="AN367" s="129"/>
      <c r="AO367" s="137" t="s">
        <v>28</v>
      </c>
      <c r="AP367" s="137"/>
      <c r="AQ367" s="137"/>
      <c r="AR367" s="137"/>
      <c r="AS367" s="128" t="e">
        <f>VLOOKUP(บันทึกข้อมูล!$C$63,บันทึกข้อมูล!$C$3:$DN$17,63,FALSE)</f>
        <v>#N/A</v>
      </c>
      <c r="AT367" s="128"/>
      <c r="AU367" s="128"/>
      <c r="AV367" s="128"/>
      <c r="AW367" s="128"/>
      <c r="AX367" s="128"/>
      <c r="AY367" s="128"/>
      <c r="AZ367" s="128"/>
      <c r="BA367" s="128"/>
      <c r="BB367" s="128"/>
    </row>
    <row r="368" spans="2:55">
      <c r="B368" s="134" t="s">
        <v>29</v>
      </c>
      <c r="C368" s="134"/>
      <c r="D368" s="134"/>
      <c r="E368" s="134"/>
      <c r="F368" s="134"/>
      <c r="G368" s="134"/>
      <c r="H368" s="134"/>
      <c r="I368" s="129" t="e">
        <f>VLOOKUP(บันทึกข้อมูล!$C$63,บันทึกข้อมูล!$C$3:$DN$17,69,FALSE)</f>
        <v>#N/A</v>
      </c>
      <c r="J368" s="129"/>
      <c r="K368" s="129"/>
      <c r="L368" s="129"/>
      <c r="M368" s="129"/>
      <c r="N368" s="129"/>
      <c r="O368" s="133" t="s">
        <v>30</v>
      </c>
      <c r="P368" s="133"/>
      <c r="Q368" s="133"/>
      <c r="R368" s="133"/>
      <c r="S368" s="133"/>
      <c r="T368" s="133"/>
      <c r="U368" s="129" t="e">
        <f>VLOOKUP(บันทึกข้อมูล!$C$63,บันทึกข้อมูล!$C$3:$DN$17,74,FALSE)</f>
        <v>#N/A</v>
      </c>
      <c r="V368" s="129"/>
      <c r="W368" s="129"/>
      <c r="X368" s="129"/>
      <c r="Y368" s="129"/>
      <c r="Z368" s="129"/>
      <c r="AA368" s="129"/>
      <c r="AB368" s="129"/>
      <c r="AC368" s="129"/>
      <c r="AD368" s="129"/>
      <c r="AE368" s="129"/>
      <c r="AF368" s="129"/>
      <c r="AG368" s="129"/>
      <c r="AH368" s="129"/>
      <c r="AI368" s="137" t="s">
        <v>31</v>
      </c>
      <c r="AJ368" s="137"/>
      <c r="AK368" s="137"/>
      <c r="AL368" s="129" t="e">
        <f>VLOOKUP(บันทึกข้อมูล!$C$63,บันทึกข้อมูล!$C$3:$DN$17,82,FALSE)</f>
        <v>#N/A</v>
      </c>
      <c r="AM368" s="129"/>
      <c r="AN368" s="129"/>
      <c r="AO368" s="129"/>
      <c r="AP368" s="129"/>
      <c r="AQ368" s="129"/>
      <c r="AR368" s="129"/>
      <c r="AS368" s="129"/>
      <c r="AT368" s="129"/>
      <c r="AU368" s="129"/>
      <c r="AV368" s="129"/>
      <c r="AW368" s="129"/>
      <c r="AX368" s="129"/>
      <c r="AY368" s="129"/>
      <c r="AZ368" s="129"/>
      <c r="BA368" s="129"/>
      <c r="BB368" s="129"/>
    </row>
    <row r="369" spans="2:54">
      <c r="B369" s="134" t="s">
        <v>32</v>
      </c>
      <c r="C369" s="134"/>
      <c r="D369" s="134"/>
      <c r="E369" s="134"/>
      <c r="F369" s="134"/>
      <c r="G369" s="134"/>
      <c r="H369" s="134"/>
      <c r="I369" s="129" t="e">
        <f>VLOOKUP(บันทึกข้อมูล!$C$63,บันทึกข้อมูล!$C$3:$DN$17,90,FALSE)</f>
        <v>#N/A</v>
      </c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33" t="s">
        <v>33</v>
      </c>
      <c r="U369" s="137"/>
      <c r="V369" s="137"/>
      <c r="W369" s="137"/>
      <c r="X369" s="137"/>
      <c r="Y369" s="137"/>
      <c r="Z369" s="129" t="e">
        <f>VLOOKUP(บันทึกข้อมูล!$C$63,บันทึกข้อมูล!$C$3:$DN$17,98,FALSE)</f>
        <v>#N/A</v>
      </c>
      <c r="AA369" s="129"/>
      <c r="AB369" s="129"/>
      <c r="AC369" s="129"/>
      <c r="AD369" s="129"/>
      <c r="AE369" s="129"/>
      <c r="AF369" s="129"/>
      <c r="AG369" s="129"/>
      <c r="AH369" s="129"/>
      <c r="AI369" s="129"/>
      <c r="AJ369" s="129"/>
      <c r="AK369" s="129"/>
      <c r="AL369" s="129"/>
      <c r="AM369" s="129"/>
      <c r="AN369" s="137" t="s">
        <v>28</v>
      </c>
      <c r="AO369" s="137"/>
      <c r="AP369" s="137"/>
      <c r="AQ369" s="137"/>
      <c r="AR369" s="128" t="e">
        <f>VLOOKUP(บันทึกข้อมูล!$C$63,บันทึกข้อมูล!$C$3:$DN$17,106,FALSE)</f>
        <v>#N/A</v>
      </c>
      <c r="AS369" s="128"/>
      <c r="AT369" s="128"/>
      <c r="AU369" s="128"/>
      <c r="AV369" s="128"/>
      <c r="AW369" s="128"/>
      <c r="AX369" s="128"/>
      <c r="AY369" s="128"/>
      <c r="AZ369" s="128"/>
      <c r="BA369" s="128"/>
      <c r="BB369" s="128"/>
    </row>
    <row r="370" spans="2:54">
      <c r="B370" s="134" t="s">
        <v>34</v>
      </c>
      <c r="C370" s="134"/>
      <c r="D370" s="134"/>
      <c r="E370" s="134"/>
      <c r="F370" s="134"/>
      <c r="G370" s="134"/>
      <c r="H370" s="134"/>
      <c r="I370" s="134"/>
      <c r="J370" s="129" t="str">
        <f>VLOOKUP(บันทึกข้อมูล!$C$52,บันทึกข้อมูล!$C$3:$DN$17,4,FALSE)</f>
        <v>นางสาวนันท์นภัส รสเผือก</v>
      </c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34" t="s">
        <v>15</v>
      </c>
      <c r="AD370" s="134"/>
      <c r="AE370" s="134"/>
      <c r="AF370" s="134"/>
      <c r="AG370" s="134"/>
      <c r="AH370" s="129" t="str">
        <f>VLOOKUP(บันทึกข้อมูล!$C$52,บันทึกข้อมูล!$C$3:$DN$17,17,FALSE)</f>
        <v>นักวิชาการสรรพสามิตลูกจ้าง</v>
      </c>
      <c r="AI370" s="129"/>
      <c r="AJ370" s="129"/>
      <c r="AK370" s="129"/>
      <c r="AL370" s="129"/>
      <c r="AM370" s="129"/>
      <c r="AN370" s="129"/>
      <c r="AO370" s="129"/>
      <c r="AP370" s="129"/>
      <c r="AQ370" s="129"/>
      <c r="AR370" s="129"/>
      <c r="AS370" s="129"/>
      <c r="AT370" s="129"/>
      <c r="AU370" s="129"/>
      <c r="AV370" s="129"/>
      <c r="AW370" s="129"/>
      <c r="AX370" s="129"/>
      <c r="AY370" s="129"/>
      <c r="AZ370" s="129"/>
      <c r="BA370" s="129"/>
      <c r="BB370" s="129"/>
    </row>
    <row r="371" spans="2:54">
      <c r="B371" s="134" t="s">
        <v>26</v>
      </c>
      <c r="C371" s="134"/>
      <c r="D371" s="134"/>
      <c r="E371" s="129" t="str">
        <f>VLOOKUP(บันทึกข้อมูล!$C$52,บันทึกข้อมูล!$C$3:$DN$17,39,FALSE)</f>
        <v>สำนักงานสรรพสามิตภาคที่ 6</v>
      </c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32" t="s">
        <v>27</v>
      </c>
      <c r="AB371" s="132"/>
      <c r="AC371" s="132"/>
      <c r="AD371" s="129" t="str">
        <f>VLOOKUP(บันทึกข้อมูล!$C$52,บันทึกข้อมูล!$C$3:$DN$17,57,FALSE)</f>
        <v>สรรพสามิต</v>
      </c>
      <c r="AE371" s="129"/>
      <c r="AF371" s="129"/>
      <c r="AG371" s="129"/>
      <c r="AH371" s="129"/>
      <c r="AI371" s="129"/>
      <c r="AJ371" s="129"/>
      <c r="AK371" s="129"/>
      <c r="AL371" s="129"/>
      <c r="AM371" s="129"/>
      <c r="AN371" s="129"/>
      <c r="AO371" s="137" t="s">
        <v>28</v>
      </c>
      <c r="AP371" s="137"/>
      <c r="AQ371" s="137"/>
      <c r="AR371" s="137"/>
      <c r="AS371" s="128" t="str">
        <f>VLOOKUP(บันทึกข้อมูล!$C$52,บันทึกข้อมูล!$C$3:$DN$17,63,FALSE)</f>
        <v>พิษณุโลก</v>
      </c>
      <c r="AT371" s="128"/>
      <c r="AU371" s="128"/>
      <c r="AV371" s="128"/>
      <c r="AW371" s="128"/>
      <c r="AX371" s="128"/>
      <c r="AY371" s="128"/>
      <c r="AZ371" s="128"/>
      <c r="BA371" s="128"/>
      <c r="BB371" s="128"/>
    </row>
    <row r="372" spans="2:54">
      <c r="B372" s="134" t="s">
        <v>29</v>
      </c>
      <c r="C372" s="134"/>
      <c r="D372" s="134"/>
      <c r="E372" s="134"/>
      <c r="F372" s="134"/>
      <c r="G372" s="134"/>
      <c r="H372" s="134"/>
      <c r="I372" s="128">
        <f>VLOOKUP(บันทึกข้อมูล!$C$52,บันทึกข้อมูล!$C$3:$DN$17,69,FALSE)</f>
        <v>6</v>
      </c>
      <c r="J372" s="128"/>
      <c r="K372" s="128"/>
      <c r="L372" s="128"/>
      <c r="M372" s="128"/>
      <c r="N372" s="128"/>
      <c r="O372" s="137" t="s">
        <v>30</v>
      </c>
      <c r="P372" s="137"/>
      <c r="Q372" s="137"/>
      <c r="R372" s="137"/>
      <c r="S372" s="137"/>
      <c r="T372" s="137"/>
      <c r="U372" s="129" t="str">
        <f>VLOOKUP(บันทึกข้อมูล!$C$52,บันทึกข้อมูล!$C$3:$DN$17,74,FALSE)</f>
        <v>-</v>
      </c>
      <c r="V372" s="129"/>
      <c r="W372" s="129"/>
      <c r="X372" s="129"/>
      <c r="Y372" s="129"/>
      <c r="Z372" s="129"/>
      <c r="AA372" s="129"/>
      <c r="AB372" s="129"/>
      <c r="AC372" s="129"/>
      <c r="AD372" s="129"/>
      <c r="AE372" s="129"/>
      <c r="AF372" s="129"/>
      <c r="AG372" s="129"/>
      <c r="AH372" s="129"/>
      <c r="AI372" s="137" t="s">
        <v>31</v>
      </c>
      <c r="AJ372" s="137"/>
      <c r="AK372" s="137"/>
      <c r="AL372" s="129" t="str">
        <f>VLOOKUP(บันทึกข้อมูล!$C$52,บันทึกข้อมูล!$C$3:$DN$17,82,FALSE)</f>
        <v>-</v>
      </c>
      <c r="AM372" s="129"/>
      <c r="AN372" s="129"/>
      <c r="AO372" s="129"/>
      <c r="AP372" s="129"/>
      <c r="AQ372" s="129"/>
      <c r="AR372" s="129"/>
      <c r="AS372" s="129"/>
      <c r="AT372" s="129"/>
      <c r="AU372" s="129"/>
      <c r="AV372" s="129"/>
      <c r="AW372" s="129"/>
      <c r="AX372" s="129"/>
      <c r="AY372" s="129"/>
      <c r="AZ372" s="129"/>
      <c r="BA372" s="129"/>
      <c r="BB372" s="129"/>
    </row>
    <row r="373" spans="2:54">
      <c r="B373" s="134" t="s">
        <v>32</v>
      </c>
      <c r="C373" s="134"/>
      <c r="D373" s="134"/>
      <c r="E373" s="134"/>
      <c r="F373" s="134"/>
      <c r="G373" s="134"/>
      <c r="H373" s="134"/>
      <c r="I373" s="129" t="str">
        <f>VLOOKUP(บันทึกข้อมูล!$C$52,บันทึกข้อมูล!$C$3:$DN$17,90,FALSE)</f>
        <v>บ้านไร่</v>
      </c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33" t="s">
        <v>33</v>
      </c>
      <c r="U373" s="137"/>
      <c r="V373" s="137"/>
      <c r="W373" s="137"/>
      <c r="X373" s="137"/>
      <c r="Y373" s="137"/>
      <c r="Z373" s="129" t="str">
        <f>VLOOKUP(บันทึกข้อมูล!$C$52,บันทึกข้อมูล!$C$3:$DN$17,98,FALSE)</f>
        <v>บางกระทุ่ม</v>
      </c>
      <c r="AA373" s="129"/>
      <c r="AB373" s="129"/>
      <c r="AC373" s="129"/>
      <c r="AD373" s="129"/>
      <c r="AE373" s="129"/>
      <c r="AF373" s="129"/>
      <c r="AG373" s="129"/>
      <c r="AH373" s="129"/>
      <c r="AI373" s="129"/>
      <c r="AJ373" s="129"/>
      <c r="AK373" s="129"/>
      <c r="AL373" s="129"/>
      <c r="AM373" s="129"/>
      <c r="AN373" s="137" t="s">
        <v>28</v>
      </c>
      <c r="AO373" s="137"/>
      <c r="AP373" s="137"/>
      <c r="AQ373" s="137"/>
      <c r="AR373" s="128" t="str">
        <f>VLOOKUP(บันทึกข้อมูล!$C$52,บันทึกข้อมูล!$C$3:$DN$17,106,FALSE)</f>
        <v>พิษณุโลก</v>
      </c>
      <c r="AS373" s="128"/>
      <c r="AT373" s="128"/>
      <c r="AU373" s="128"/>
      <c r="AV373" s="128"/>
      <c r="AW373" s="128"/>
      <c r="AX373" s="128"/>
      <c r="AY373" s="128"/>
      <c r="AZ373" s="128"/>
      <c r="BA373" s="128"/>
      <c r="BB373" s="128"/>
    </row>
    <row r="374" spans="2:54">
      <c r="B374" s="134" t="s">
        <v>35</v>
      </c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</row>
    <row r="375" spans="2:54">
      <c r="G375" s="134" t="s">
        <v>36</v>
      </c>
      <c r="H375" s="134"/>
      <c r="I375" s="134"/>
      <c r="J375" s="134"/>
      <c r="K375" s="130" t="str">
        <f>"เงินรางวัลในการจับกุมผู้กระทำผิดกฎหมายสรรพสามิต คดีเปรียบเทียบที่"&amp;" "&amp;บันทึกข้อมูล!$DC$40</f>
        <v>เงินรางวัลในการจับกุมผู้กระทำผิดกฎหมายสรรพสามิต คดีเปรียบเทียบที่ 50/2560</v>
      </c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130"/>
      <c r="AE375" s="130"/>
      <c r="AF375" s="130"/>
      <c r="AG375" s="130"/>
      <c r="AH375" s="130"/>
      <c r="AI375" s="130"/>
      <c r="AJ375" s="130"/>
      <c r="AK375" s="130"/>
      <c r="AL375" s="130"/>
      <c r="AM375" s="130"/>
      <c r="AN375" s="130"/>
      <c r="AO375" s="130"/>
      <c r="AP375" s="130"/>
      <c r="AQ375" s="130"/>
      <c r="AR375" s="130"/>
      <c r="AS375" s="130"/>
      <c r="AT375" s="130"/>
      <c r="AU375" s="130"/>
      <c r="AV375" s="130"/>
      <c r="AW375" s="130"/>
      <c r="AX375" s="130"/>
      <c r="AY375" s="130"/>
      <c r="AZ375" s="130"/>
      <c r="BA375" s="130"/>
      <c r="BB375" s="130"/>
    </row>
    <row r="376" spans="2:54">
      <c r="B376" s="134" t="s">
        <v>37</v>
      </c>
      <c r="C376" s="134"/>
      <c r="D376" s="134"/>
      <c r="E376" s="134"/>
      <c r="F376" s="147">
        <f>บันทึกข้อมูล!AE63</f>
        <v>0</v>
      </c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32" t="s">
        <v>7</v>
      </c>
      <c r="R376" s="132"/>
      <c r="S376" s="132"/>
      <c r="T376" s="148" t="str">
        <f>"("&amp;BAHTTEXT(F376)&amp;")"</f>
        <v>(ศูนย์บาทถ้วน)</v>
      </c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</row>
    <row r="377" spans="2:54">
      <c r="B377" s="134" t="s">
        <v>38</v>
      </c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0">
        <f>บันทึกข้อมูล!BU63</f>
        <v>0</v>
      </c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130"/>
      <c r="AE377" s="130"/>
      <c r="AF377" s="130"/>
      <c r="AG377" s="130"/>
      <c r="AH377" s="130"/>
      <c r="AI377" s="130"/>
      <c r="AJ377" s="130"/>
      <c r="AK377" s="130"/>
      <c r="AL377" s="130"/>
      <c r="AM377" s="130"/>
      <c r="AN377" s="130"/>
      <c r="AO377" s="130"/>
      <c r="AP377" s="130"/>
      <c r="AQ377" s="130"/>
      <c r="AR377" s="130"/>
      <c r="AS377" s="130"/>
      <c r="AT377" s="130"/>
      <c r="AU377" s="130"/>
      <c r="AV377" s="130"/>
      <c r="AW377" s="130"/>
      <c r="AX377" s="130"/>
      <c r="AY377" s="130"/>
      <c r="AZ377" s="130"/>
      <c r="BA377" s="130"/>
      <c r="BB377" s="130"/>
    </row>
    <row r="378" spans="2:54">
      <c r="G378" s="134" t="s">
        <v>39</v>
      </c>
      <c r="H378" s="134"/>
      <c r="I378" s="134"/>
      <c r="J378" s="134"/>
      <c r="K378" s="129" t="s">
        <v>111</v>
      </c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129"/>
      <c r="AE378" s="129"/>
      <c r="AF378" s="129"/>
      <c r="AG378" s="129"/>
      <c r="AH378" s="129"/>
      <c r="AI378" s="129"/>
      <c r="AJ378" s="129"/>
      <c r="AK378" s="129"/>
      <c r="AL378" s="129"/>
      <c r="AM378" s="129"/>
      <c r="AN378" s="129"/>
      <c r="AO378" s="129"/>
      <c r="AP378" s="129"/>
      <c r="AQ378" s="129"/>
      <c r="AR378" s="129"/>
      <c r="AS378" s="129"/>
      <c r="AT378" s="129"/>
      <c r="AU378" s="129"/>
      <c r="AV378" s="129"/>
      <c r="AW378" s="129"/>
      <c r="AX378" s="129"/>
      <c r="AY378" s="129"/>
      <c r="AZ378" s="129"/>
      <c r="BA378" s="129"/>
      <c r="BB378" s="129"/>
    </row>
    <row r="379" spans="2:54">
      <c r="B379" s="134" t="s">
        <v>37</v>
      </c>
      <c r="C379" s="134"/>
      <c r="D379" s="134"/>
      <c r="E379" s="134"/>
      <c r="F379" s="129" t="s">
        <v>111</v>
      </c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32" t="s">
        <v>7</v>
      </c>
      <c r="R379" s="132"/>
      <c r="S379" s="132"/>
      <c r="T379" s="148" t="s">
        <v>111</v>
      </c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</row>
    <row r="380" spans="2:54">
      <c r="B380" s="134" t="s">
        <v>38</v>
      </c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29" t="s">
        <v>111</v>
      </c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129"/>
      <c r="AE380" s="129"/>
      <c r="AF380" s="129"/>
      <c r="AG380" s="129"/>
      <c r="AH380" s="129"/>
      <c r="AI380" s="129"/>
      <c r="AJ380" s="129"/>
      <c r="AK380" s="129"/>
      <c r="AL380" s="129"/>
      <c r="AM380" s="129"/>
      <c r="AN380" s="129"/>
      <c r="AO380" s="129"/>
      <c r="AP380" s="129"/>
      <c r="AQ380" s="129"/>
      <c r="AR380" s="129"/>
      <c r="AS380" s="129"/>
      <c r="AT380" s="129"/>
      <c r="AU380" s="129"/>
      <c r="AV380" s="129"/>
      <c r="AW380" s="129"/>
      <c r="AX380" s="129"/>
      <c r="AY380" s="129"/>
      <c r="AZ380" s="129"/>
      <c r="BA380" s="129"/>
      <c r="BB380" s="129"/>
    </row>
    <row r="382" spans="2:54">
      <c r="G382" s="134" t="s">
        <v>40</v>
      </c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  <c r="AB382" s="129"/>
      <c r="AC382" s="129"/>
      <c r="AD382" s="129"/>
      <c r="AE382" s="129"/>
      <c r="AF382" s="129"/>
      <c r="AG382" s="129"/>
      <c r="AH382" s="129"/>
      <c r="AI382" s="129"/>
      <c r="AJ382" s="129"/>
      <c r="AK382" s="129"/>
      <c r="AL382" s="129"/>
      <c r="AM382" s="129"/>
      <c r="AN382" s="134" t="s">
        <v>41</v>
      </c>
      <c r="AO382" s="134"/>
      <c r="AP382" s="134"/>
      <c r="AQ382" s="134"/>
      <c r="AR382" s="134"/>
      <c r="AS382" s="134"/>
      <c r="AT382" s="134"/>
      <c r="AU382" s="134"/>
      <c r="AV382" s="134"/>
      <c r="AW382" s="134"/>
      <c r="AX382" s="134"/>
      <c r="AY382" s="134"/>
      <c r="AZ382" s="134"/>
      <c r="BA382" s="134"/>
      <c r="BB382" s="134"/>
    </row>
    <row r="384" spans="2:54">
      <c r="AA384" s="132" t="s">
        <v>10</v>
      </c>
      <c r="AB384" s="132"/>
      <c r="AC384" s="132"/>
      <c r="AD384" s="129"/>
      <c r="AE384" s="129"/>
      <c r="AF384" s="129"/>
      <c r="AG384" s="129"/>
      <c r="AH384" s="129"/>
      <c r="AI384" s="129"/>
      <c r="AJ384" s="129"/>
      <c r="AK384" s="129"/>
      <c r="AL384" s="129"/>
      <c r="AM384" s="129"/>
      <c r="AN384" s="129"/>
      <c r="AO384" s="129"/>
      <c r="AP384" s="129"/>
      <c r="AQ384" s="129"/>
      <c r="AR384" s="134" t="s">
        <v>42</v>
      </c>
      <c r="AS384" s="134"/>
      <c r="AT384" s="134"/>
      <c r="AU384" s="134"/>
      <c r="AV384" s="134"/>
      <c r="AW384" s="134"/>
      <c r="AX384" s="134"/>
    </row>
    <row r="385" spans="5:50">
      <c r="AC385" s="27" t="s">
        <v>11</v>
      </c>
      <c r="AD385" s="128" t="e">
        <f>N366</f>
        <v>#N/A</v>
      </c>
      <c r="AE385" s="128"/>
      <c r="AF385" s="128"/>
      <c r="AG385" s="128"/>
      <c r="AH385" s="128"/>
      <c r="AI385" s="128"/>
      <c r="AJ385" s="128"/>
      <c r="AK385" s="128"/>
      <c r="AL385" s="128"/>
      <c r="AM385" s="128"/>
      <c r="AN385" s="128"/>
      <c r="AO385" s="128"/>
      <c r="AP385" s="128"/>
      <c r="AQ385" s="128"/>
      <c r="AR385" s="26" t="s">
        <v>13</v>
      </c>
    </row>
    <row r="386" spans="5:50" ht="30" customHeight="1">
      <c r="AA386" s="132" t="s">
        <v>10</v>
      </c>
      <c r="AB386" s="132"/>
      <c r="AC386" s="132"/>
      <c r="AD386" s="128"/>
      <c r="AE386" s="128"/>
      <c r="AF386" s="128"/>
      <c r="AG386" s="128"/>
      <c r="AH386" s="128"/>
      <c r="AI386" s="128"/>
      <c r="AJ386" s="128"/>
      <c r="AK386" s="128"/>
      <c r="AL386" s="128"/>
      <c r="AM386" s="128"/>
      <c r="AN386" s="128"/>
      <c r="AO386" s="128"/>
      <c r="AP386" s="128"/>
      <c r="AQ386" s="128"/>
      <c r="AR386" s="134" t="s">
        <v>43</v>
      </c>
      <c r="AS386" s="134"/>
      <c r="AT386" s="134"/>
      <c r="AU386" s="134"/>
      <c r="AV386" s="134"/>
      <c r="AW386" s="134"/>
      <c r="AX386" s="134"/>
    </row>
    <row r="387" spans="5:50">
      <c r="AC387" s="27" t="s">
        <v>11</v>
      </c>
      <c r="AD387" s="128" t="str">
        <f>J370</f>
        <v>นางสาวนันท์นภัส รสเผือก</v>
      </c>
      <c r="AE387" s="128"/>
      <c r="AF387" s="128"/>
      <c r="AG387" s="128"/>
      <c r="AH387" s="128"/>
      <c r="AI387" s="128"/>
      <c r="AJ387" s="128"/>
      <c r="AK387" s="128"/>
      <c r="AL387" s="128"/>
      <c r="AM387" s="128"/>
      <c r="AN387" s="128"/>
      <c r="AO387" s="128"/>
      <c r="AP387" s="128"/>
      <c r="AQ387" s="128"/>
      <c r="AR387" s="26" t="s">
        <v>13</v>
      </c>
    </row>
    <row r="388" spans="5:50" ht="30" customHeight="1">
      <c r="AA388" s="132" t="s">
        <v>10</v>
      </c>
      <c r="AB388" s="132"/>
      <c r="AC388" s="132"/>
      <c r="AD388" s="128"/>
      <c r="AE388" s="128"/>
      <c r="AF388" s="128"/>
      <c r="AG388" s="128"/>
      <c r="AH388" s="128"/>
      <c r="AI388" s="128"/>
      <c r="AJ388" s="128"/>
      <c r="AK388" s="128"/>
      <c r="AL388" s="128"/>
      <c r="AM388" s="128"/>
      <c r="AN388" s="128"/>
      <c r="AO388" s="128"/>
      <c r="AP388" s="128"/>
      <c r="AQ388" s="128"/>
      <c r="AR388" s="134" t="s">
        <v>44</v>
      </c>
      <c r="AS388" s="134"/>
      <c r="AT388" s="134"/>
      <c r="AU388" s="134"/>
      <c r="AV388" s="134"/>
      <c r="AW388" s="134"/>
      <c r="AX388" s="134"/>
    </row>
    <row r="389" spans="5:50">
      <c r="AC389" s="27" t="s">
        <v>11</v>
      </c>
      <c r="AD389" s="128" t="str">
        <f>บันทึกข้อมูล!AP63</f>
        <v xml:space="preserve"> </v>
      </c>
      <c r="AE389" s="128"/>
      <c r="AF389" s="128"/>
      <c r="AG389" s="128"/>
      <c r="AH389" s="128"/>
      <c r="AI389" s="128"/>
      <c r="AJ389" s="128"/>
      <c r="AK389" s="128"/>
      <c r="AL389" s="128"/>
      <c r="AM389" s="128"/>
      <c r="AN389" s="128"/>
      <c r="AO389" s="128"/>
      <c r="AP389" s="128"/>
      <c r="AQ389" s="128"/>
      <c r="AR389" s="26" t="s">
        <v>13</v>
      </c>
    </row>
    <row r="390" spans="5:50" ht="30" customHeight="1">
      <c r="AA390" s="132" t="s">
        <v>10</v>
      </c>
      <c r="AB390" s="132"/>
      <c r="AC390" s="132"/>
      <c r="AD390" s="128"/>
      <c r="AE390" s="128"/>
      <c r="AF390" s="128"/>
      <c r="AG390" s="128"/>
      <c r="AH390" s="128"/>
      <c r="AI390" s="128"/>
      <c r="AJ390" s="128"/>
      <c r="AK390" s="128"/>
      <c r="AL390" s="128"/>
      <c r="AM390" s="128"/>
      <c r="AN390" s="128"/>
      <c r="AO390" s="128"/>
      <c r="AP390" s="128"/>
      <c r="AQ390" s="128"/>
      <c r="AR390" s="134" t="s">
        <v>44</v>
      </c>
      <c r="AS390" s="134"/>
      <c r="AT390" s="134"/>
      <c r="AU390" s="134"/>
      <c r="AV390" s="134"/>
      <c r="AW390" s="134"/>
      <c r="AX390" s="134"/>
    </row>
    <row r="391" spans="5:50">
      <c r="AC391" s="27" t="s">
        <v>11</v>
      </c>
      <c r="AD391" s="128" t="str">
        <f>บันทึกข้อมูล!BG63</f>
        <v xml:space="preserve"> </v>
      </c>
      <c r="AE391" s="128"/>
      <c r="AF391" s="128"/>
      <c r="AG391" s="128"/>
      <c r="AH391" s="128"/>
      <c r="AI391" s="128"/>
      <c r="AJ391" s="128"/>
      <c r="AK391" s="128"/>
      <c r="AL391" s="128"/>
      <c r="AM391" s="128"/>
      <c r="AN391" s="128"/>
      <c r="AO391" s="128"/>
      <c r="AP391" s="128"/>
      <c r="AQ391" s="128"/>
      <c r="AR391" s="26" t="s">
        <v>13</v>
      </c>
    </row>
    <row r="395" spans="5:50">
      <c r="E395" s="134" t="s">
        <v>96</v>
      </c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</row>
    <row r="396" spans="5:50">
      <c r="U396" s="132" t="s">
        <v>10</v>
      </c>
      <c r="V396" s="132"/>
      <c r="W396" s="132"/>
      <c r="X396" s="129"/>
      <c r="Y396" s="129"/>
      <c r="Z396" s="129"/>
      <c r="AA396" s="129"/>
      <c r="AB396" s="129"/>
      <c r="AC396" s="129"/>
      <c r="AD396" s="129"/>
      <c r="AE396" s="129"/>
      <c r="AF396" s="129"/>
      <c r="AG396" s="129"/>
      <c r="AH396" s="129"/>
      <c r="AI396" s="129"/>
      <c r="AJ396" s="129"/>
      <c r="AK396" s="129"/>
      <c r="AL396" s="134" t="s">
        <v>97</v>
      </c>
      <c r="AM396" s="134"/>
      <c r="AN396" s="134"/>
      <c r="AO396" s="134"/>
      <c r="AP396" s="134"/>
      <c r="AQ396" s="134"/>
      <c r="AR396" s="134"/>
    </row>
    <row r="397" spans="5:50">
      <c r="W397" s="14" t="s">
        <v>11</v>
      </c>
      <c r="X397" s="128"/>
      <c r="Y397" s="128"/>
      <c r="Z397" s="128"/>
      <c r="AA397" s="128"/>
      <c r="AB397" s="128"/>
      <c r="AC397" s="128"/>
      <c r="AD397" s="128"/>
      <c r="AE397" s="128"/>
      <c r="AF397" s="128"/>
      <c r="AG397" s="128"/>
      <c r="AH397" s="128"/>
      <c r="AI397" s="128"/>
      <c r="AJ397" s="128"/>
      <c r="AK397" s="128"/>
      <c r="AL397" s="12" t="s">
        <v>13</v>
      </c>
    </row>
    <row r="398" spans="5:50">
      <c r="R398" s="132" t="s">
        <v>15</v>
      </c>
      <c r="S398" s="132"/>
      <c r="T398" s="132"/>
      <c r="U398" s="132"/>
      <c r="V398" s="132"/>
      <c r="W398" s="129"/>
      <c r="X398" s="129"/>
      <c r="Y398" s="129"/>
      <c r="Z398" s="129"/>
      <c r="AA398" s="129"/>
      <c r="AB398" s="129"/>
      <c r="AC398" s="129"/>
      <c r="AD398" s="129"/>
      <c r="AE398" s="129"/>
      <c r="AF398" s="129"/>
      <c r="AG398" s="129"/>
      <c r="AH398" s="129"/>
      <c r="AI398" s="129"/>
      <c r="AJ398" s="129"/>
      <c r="AK398" s="129"/>
      <c r="AL398" s="129"/>
    </row>
    <row r="399" spans="5:50">
      <c r="S399" s="132" t="s">
        <v>21</v>
      </c>
      <c r="T399" s="132"/>
      <c r="U399" s="132"/>
      <c r="V399" s="129"/>
      <c r="W399" s="129"/>
      <c r="X399" s="129"/>
      <c r="Y399" s="137" t="s">
        <v>22</v>
      </c>
      <c r="Z399" s="137"/>
      <c r="AA399" s="137"/>
      <c r="AB399" s="128"/>
      <c r="AC399" s="128"/>
      <c r="AD399" s="128"/>
      <c r="AE399" s="128"/>
      <c r="AF399" s="128"/>
      <c r="AG399" s="128"/>
      <c r="AH399" s="128"/>
      <c r="AI399" s="137" t="s">
        <v>23</v>
      </c>
      <c r="AJ399" s="137"/>
      <c r="AK399" s="137"/>
      <c r="AL399" s="129"/>
      <c r="AM399" s="129"/>
      <c r="AN399" s="129"/>
      <c r="AO399" s="129"/>
      <c r="AP399" s="129"/>
    </row>
  </sheetData>
  <mergeCells count="1060">
    <mergeCell ref="X397:AK397"/>
    <mergeCell ref="R398:V398"/>
    <mergeCell ref="W398:AL398"/>
    <mergeCell ref="S399:U399"/>
    <mergeCell ref="V399:X399"/>
    <mergeCell ref="Y399:AA399"/>
    <mergeCell ref="AB399:AH399"/>
    <mergeCell ref="AI399:AK399"/>
    <mergeCell ref="AL399:AP399"/>
    <mergeCell ref="AD389:AQ389"/>
    <mergeCell ref="AA390:AC390"/>
    <mergeCell ref="AD390:AQ390"/>
    <mergeCell ref="AD349:AQ349"/>
    <mergeCell ref="AA350:AC350"/>
    <mergeCell ref="AD350:AQ350"/>
    <mergeCell ref="AD309:AQ309"/>
    <mergeCell ref="AA310:AC310"/>
    <mergeCell ref="AD310:AQ310"/>
    <mergeCell ref="AR390:AX390"/>
    <mergeCell ref="AD391:AQ391"/>
    <mergeCell ref="E395:W395"/>
    <mergeCell ref="U396:W396"/>
    <mergeCell ref="X396:AK396"/>
    <mergeCell ref="AL396:AR396"/>
    <mergeCell ref="AA384:AC384"/>
    <mergeCell ref="AD384:AQ384"/>
    <mergeCell ref="AR384:AX384"/>
    <mergeCell ref="AD385:AQ385"/>
    <mergeCell ref="AA386:AC386"/>
    <mergeCell ref="AD386:AQ386"/>
    <mergeCell ref="AR386:AX386"/>
    <mergeCell ref="AD387:AQ387"/>
    <mergeCell ref="AA388:AC388"/>
    <mergeCell ref="AD388:AQ388"/>
    <mergeCell ref="AR388:AX388"/>
    <mergeCell ref="G378:J378"/>
    <mergeCell ref="K378:BB378"/>
    <mergeCell ref="B379:E379"/>
    <mergeCell ref="F379:P379"/>
    <mergeCell ref="Q379:S379"/>
    <mergeCell ref="T379:BB379"/>
    <mergeCell ref="B380:M380"/>
    <mergeCell ref="N380:BB380"/>
    <mergeCell ref="G382:AA382"/>
    <mergeCell ref="AB382:AM382"/>
    <mergeCell ref="AN382:BB382"/>
    <mergeCell ref="B374:L374"/>
    <mergeCell ref="G375:J375"/>
    <mergeCell ref="K375:BB375"/>
    <mergeCell ref="B376:E376"/>
    <mergeCell ref="F376:P376"/>
    <mergeCell ref="Q376:S376"/>
    <mergeCell ref="T376:BB376"/>
    <mergeCell ref="B377:M377"/>
    <mergeCell ref="N377:BB377"/>
    <mergeCell ref="B372:H372"/>
    <mergeCell ref="I372:N372"/>
    <mergeCell ref="O372:T372"/>
    <mergeCell ref="U372:AH372"/>
    <mergeCell ref="AI372:AK372"/>
    <mergeCell ref="AL372:BB372"/>
    <mergeCell ref="B373:H373"/>
    <mergeCell ref="I373:S373"/>
    <mergeCell ref="T373:Y373"/>
    <mergeCell ref="Z373:AM373"/>
    <mergeCell ref="AN373:AQ373"/>
    <mergeCell ref="AR373:BB373"/>
    <mergeCell ref="B370:I370"/>
    <mergeCell ref="J370:AB370"/>
    <mergeCell ref="AC370:AG370"/>
    <mergeCell ref="AH370:BB370"/>
    <mergeCell ref="B371:D371"/>
    <mergeCell ref="E371:Z371"/>
    <mergeCell ref="AA371:AC371"/>
    <mergeCell ref="AD371:AN371"/>
    <mergeCell ref="AO371:AR371"/>
    <mergeCell ref="AS371:BB371"/>
    <mergeCell ref="B368:H368"/>
    <mergeCell ref="I368:N368"/>
    <mergeCell ref="O368:T368"/>
    <mergeCell ref="U368:AH368"/>
    <mergeCell ref="AI368:AK368"/>
    <mergeCell ref="AL368:BB368"/>
    <mergeCell ref="B369:H369"/>
    <mergeCell ref="I369:S369"/>
    <mergeCell ref="T369:Y369"/>
    <mergeCell ref="Z369:AM369"/>
    <mergeCell ref="AN369:AQ369"/>
    <mergeCell ref="AR369:BB369"/>
    <mergeCell ref="B365:D365"/>
    <mergeCell ref="E365:T365"/>
    <mergeCell ref="J366:M366"/>
    <mergeCell ref="AC366:AG366"/>
    <mergeCell ref="AH366:BB366"/>
    <mergeCell ref="B367:D367"/>
    <mergeCell ref="E367:Z367"/>
    <mergeCell ref="AA367:AC367"/>
    <mergeCell ref="AD367:AN367"/>
    <mergeCell ref="AO367:AR367"/>
    <mergeCell ref="AS367:BB367"/>
    <mergeCell ref="N366:AB366"/>
    <mergeCell ref="AY361:BB361"/>
    <mergeCell ref="B362:BC362"/>
    <mergeCell ref="AN363:AV363"/>
    <mergeCell ref="AW363:BB363"/>
    <mergeCell ref="X364:Z364"/>
    <mergeCell ref="AA364:AC364"/>
    <mergeCell ref="AD364:AF364"/>
    <mergeCell ref="AG364:AM364"/>
    <mergeCell ref="AN364:AP364"/>
    <mergeCell ref="AQ364:AV364"/>
    <mergeCell ref="B361:D361"/>
    <mergeCell ref="X357:AK357"/>
    <mergeCell ref="R358:V358"/>
    <mergeCell ref="W358:AL358"/>
    <mergeCell ref="S359:U359"/>
    <mergeCell ref="V359:X359"/>
    <mergeCell ref="Y359:AA359"/>
    <mergeCell ref="AB359:AH359"/>
    <mergeCell ref="AI359:AK359"/>
    <mergeCell ref="AL359:AP359"/>
    <mergeCell ref="AR350:AX350"/>
    <mergeCell ref="AD351:AQ351"/>
    <mergeCell ref="E355:W355"/>
    <mergeCell ref="U356:W356"/>
    <mergeCell ref="X356:AK356"/>
    <mergeCell ref="AL356:AR356"/>
    <mergeCell ref="AA344:AC344"/>
    <mergeCell ref="AD344:AQ344"/>
    <mergeCell ref="AR344:AX344"/>
    <mergeCell ref="AD345:AQ345"/>
    <mergeCell ref="AA346:AC346"/>
    <mergeCell ref="AD346:AQ346"/>
    <mergeCell ref="AR346:AX346"/>
    <mergeCell ref="AD347:AQ347"/>
    <mergeCell ref="AA348:AC348"/>
    <mergeCell ref="AD348:AQ348"/>
    <mergeCell ref="AR348:AX348"/>
    <mergeCell ref="G338:J338"/>
    <mergeCell ref="K338:BB338"/>
    <mergeCell ref="B339:E339"/>
    <mergeCell ref="F339:P339"/>
    <mergeCell ref="Q339:S339"/>
    <mergeCell ref="T339:BB339"/>
    <mergeCell ref="B340:M340"/>
    <mergeCell ref="N340:BB340"/>
    <mergeCell ref="G342:AA342"/>
    <mergeCell ref="AB342:AM342"/>
    <mergeCell ref="AN342:BB342"/>
    <mergeCell ref="B334:L334"/>
    <mergeCell ref="G335:J335"/>
    <mergeCell ref="K335:BB335"/>
    <mergeCell ref="B336:E336"/>
    <mergeCell ref="F336:P336"/>
    <mergeCell ref="Q336:S336"/>
    <mergeCell ref="T336:BB336"/>
    <mergeCell ref="B337:M337"/>
    <mergeCell ref="N337:BB337"/>
    <mergeCell ref="B332:H332"/>
    <mergeCell ref="I332:N332"/>
    <mergeCell ref="O332:T332"/>
    <mergeCell ref="U332:AH332"/>
    <mergeCell ref="AI332:AK332"/>
    <mergeCell ref="AL332:BB332"/>
    <mergeCell ref="B333:H333"/>
    <mergeCell ref="I333:S333"/>
    <mergeCell ref="T333:Y333"/>
    <mergeCell ref="Z333:AM333"/>
    <mergeCell ref="AN333:AQ333"/>
    <mergeCell ref="AR333:BB333"/>
    <mergeCell ref="B330:I330"/>
    <mergeCell ref="J330:AB330"/>
    <mergeCell ref="AC330:AG330"/>
    <mergeCell ref="AH330:BB330"/>
    <mergeCell ref="B331:D331"/>
    <mergeCell ref="E331:Z331"/>
    <mergeCell ref="AA331:AC331"/>
    <mergeCell ref="AD331:AN331"/>
    <mergeCell ref="AO331:AR331"/>
    <mergeCell ref="AS331:BB331"/>
    <mergeCell ref="B328:H328"/>
    <mergeCell ref="I328:N328"/>
    <mergeCell ref="O328:T328"/>
    <mergeCell ref="U328:AH328"/>
    <mergeCell ref="AI328:AK328"/>
    <mergeCell ref="AL328:BB328"/>
    <mergeCell ref="B329:H329"/>
    <mergeCell ref="I329:S329"/>
    <mergeCell ref="T329:Y329"/>
    <mergeCell ref="Z329:AM329"/>
    <mergeCell ref="AN329:AQ329"/>
    <mergeCell ref="AR329:BB329"/>
    <mergeCell ref="B325:D325"/>
    <mergeCell ref="E325:T325"/>
    <mergeCell ref="J326:M326"/>
    <mergeCell ref="AC326:AG326"/>
    <mergeCell ref="AH326:BB326"/>
    <mergeCell ref="B327:D327"/>
    <mergeCell ref="E327:Z327"/>
    <mergeCell ref="AA327:AC327"/>
    <mergeCell ref="AD327:AN327"/>
    <mergeCell ref="AO327:AR327"/>
    <mergeCell ref="AS327:BB327"/>
    <mergeCell ref="N326:AB326"/>
    <mergeCell ref="AY321:BB321"/>
    <mergeCell ref="B322:BC322"/>
    <mergeCell ref="AN323:AV323"/>
    <mergeCell ref="AW323:BB323"/>
    <mergeCell ref="X324:Z324"/>
    <mergeCell ref="AA324:AC324"/>
    <mergeCell ref="AD324:AF324"/>
    <mergeCell ref="AG324:AM324"/>
    <mergeCell ref="AN324:AP324"/>
    <mergeCell ref="AQ324:AV324"/>
    <mergeCell ref="B321:C321"/>
    <mergeCell ref="X317:AK317"/>
    <mergeCell ref="R318:V318"/>
    <mergeCell ref="W318:AL318"/>
    <mergeCell ref="S319:U319"/>
    <mergeCell ref="V319:X319"/>
    <mergeCell ref="Y319:AA319"/>
    <mergeCell ref="AB319:AH319"/>
    <mergeCell ref="AI319:AK319"/>
    <mergeCell ref="AL319:AP319"/>
    <mergeCell ref="AR310:AX310"/>
    <mergeCell ref="AD311:AQ311"/>
    <mergeCell ref="E315:W315"/>
    <mergeCell ref="U316:W316"/>
    <mergeCell ref="X316:AK316"/>
    <mergeCell ref="AL316:AR316"/>
    <mergeCell ref="AA304:AC304"/>
    <mergeCell ref="AD304:AQ304"/>
    <mergeCell ref="AR304:AX304"/>
    <mergeCell ref="AD305:AQ305"/>
    <mergeCell ref="AA306:AC306"/>
    <mergeCell ref="AD306:AQ306"/>
    <mergeCell ref="AR306:AX306"/>
    <mergeCell ref="AD307:AQ307"/>
    <mergeCell ref="AA308:AC308"/>
    <mergeCell ref="AD308:AQ308"/>
    <mergeCell ref="AR308:AX308"/>
    <mergeCell ref="G298:J298"/>
    <mergeCell ref="K298:BB298"/>
    <mergeCell ref="B299:E299"/>
    <mergeCell ref="F299:P299"/>
    <mergeCell ref="Q299:S299"/>
    <mergeCell ref="T299:BB299"/>
    <mergeCell ref="B300:M300"/>
    <mergeCell ref="N300:BB300"/>
    <mergeCell ref="G302:AA302"/>
    <mergeCell ref="AB302:AM302"/>
    <mergeCell ref="AN302:BB302"/>
    <mergeCell ref="B294:L294"/>
    <mergeCell ref="G295:J295"/>
    <mergeCell ref="K295:BB295"/>
    <mergeCell ref="B296:E296"/>
    <mergeCell ref="F296:P296"/>
    <mergeCell ref="Q296:S296"/>
    <mergeCell ref="T296:BB296"/>
    <mergeCell ref="B297:M297"/>
    <mergeCell ref="N297:BB297"/>
    <mergeCell ref="B292:H292"/>
    <mergeCell ref="I292:N292"/>
    <mergeCell ref="O292:T292"/>
    <mergeCell ref="U292:AH292"/>
    <mergeCell ref="AI292:AK292"/>
    <mergeCell ref="AL292:BB292"/>
    <mergeCell ref="B293:H293"/>
    <mergeCell ref="I293:S293"/>
    <mergeCell ref="T293:Y293"/>
    <mergeCell ref="Z293:AM293"/>
    <mergeCell ref="AN293:AQ293"/>
    <mergeCell ref="AR293:BB293"/>
    <mergeCell ref="B290:I290"/>
    <mergeCell ref="J290:AB290"/>
    <mergeCell ref="AC290:AG290"/>
    <mergeCell ref="AH290:BB290"/>
    <mergeCell ref="B291:D291"/>
    <mergeCell ref="E291:Z291"/>
    <mergeCell ref="AA291:AC291"/>
    <mergeCell ref="AD291:AN291"/>
    <mergeCell ref="AO291:AR291"/>
    <mergeCell ref="AS291:BB291"/>
    <mergeCell ref="B288:H288"/>
    <mergeCell ref="I288:N288"/>
    <mergeCell ref="O288:T288"/>
    <mergeCell ref="U288:AH288"/>
    <mergeCell ref="AI288:AK288"/>
    <mergeCell ref="AL288:BB288"/>
    <mergeCell ref="B289:H289"/>
    <mergeCell ref="I289:S289"/>
    <mergeCell ref="T289:Y289"/>
    <mergeCell ref="Z289:AM289"/>
    <mergeCell ref="AN289:AQ289"/>
    <mergeCell ref="AR289:BB289"/>
    <mergeCell ref="B285:D285"/>
    <mergeCell ref="E285:T285"/>
    <mergeCell ref="J286:M286"/>
    <mergeCell ref="AC286:AG286"/>
    <mergeCell ref="AH286:BB286"/>
    <mergeCell ref="B287:D287"/>
    <mergeCell ref="E287:Z287"/>
    <mergeCell ref="AA287:AC287"/>
    <mergeCell ref="AD287:AN287"/>
    <mergeCell ref="AO287:AR287"/>
    <mergeCell ref="AS287:BB287"/>
    <mergeCell ref="N286:AB286"/>
    <mergeCell ref="AY281:BB281"/>
    <mergeCell ref="B282:BC282"/>
    <mergeCell ref="AN283:AV283"/>
    <mergeCell ref="AW283:BB283"/>
    <mergeCell ref="X284:Z284"/>
    <mergeCell ref="AA284:AC284"/>
    <mergeCell ref="AD284:AF284"/>
    <mergeCell ref="AG284:AM284"/>
    <mergeCell ref="AN284:AP284"/>
    <mergeCell ref="AQ284:AV284"/>
    <mergeCell ref="B281:C281"/>
    <mergeCell ref="X277:AK277"/>
    <mergeCell ref="R278:V278"/>
    <mergeCell ref="W278:AL278"/>
    <mergeCell ref="S279:U279"/>
    <mergeCell ref="V279:X279"/>
    <mergeCell ref="Y279:AA279"/>
    <mergeCell ref="AB279:AH279"/>
    <mergeCell ref="AI279:AK279"/>
    <mergeCell ref="AL279:AP279"/>
    <mergeCell ref="AR270:AX270"/>
    <mergeCell ref="AD271:AQ271"/>
    <mergeCell ref="E275:W275"/>
    <mergeCell ref="U276:W276"/>
    <mergeCell ref="X276:AK276"/>
    <mergeCell ref="AL276:AR276"/>
    <mergeCell ref="AA264:AC264"/>
    <mergeCell ref="AD264:AQ264"/>
    <mergeCell ref="AR264:AX264"/>
    <mergeCell ref="AD265:AQ265"/>
    <mergeCell ref="AA266:AC266"/>
    <mergeCell ref="AD266:AQ266"/>
    <mergeCell ref="AR266:AX266"/>
    <mergeCell ref="AD267:AQ267"/>
    <mergeCell ref="AA268:AC268"/>
    <mergeCell ref="AD268:AQ268"/>
    <mergeCell ref="AR268:AX268"/>
    <mergeCell ref="AD269:AQ269"/>
    <mergeCell ref="AA270:AC270"/>
    <mergeCell ref="AD270:AQ270"/>
    <mergeCell ref="G258:J258"/>
    <mergeCell ref="K258:BB258"/>
    <mergeCell ref="B259:E259"/>
    <mergeCell ref="F259:P259"/>
    <mergeCell ref="Q259:S259"/>
    <mergeCell ref="T259:BB259"/>
    <mergeCell ref="B260:M260"/>
    <mergeCell ref="N260:BB260"/>
    <mergeCell ref="G262:AA262"/>
    <mergeCell ref="AB262:AM262"/>
    <mergeCell ref="AN262:BB262"/>
    <mergeCell ref="B254:L254"/>
    <mergeCell ref="G255:J255"/>
    <mergeCell ref="K255:BB255"/>
    <mergeCell ref="B256:E256"/>
    <mergeCell ref="F256:P256"/>
    <mergeCell ref="Q256:S256"/>
    <mergeCell ref="T256:BB256"/>
    <mergeCell ref="B257:M257"/>
    <mergeCell ref="N257:BB257"/>
    <mergeCell ref="B252:H252"/>
    <mergeCell ref="I252:N252"/>
    <mergeCell ref="O252:T252"/>
    <mergeCell ref="U252:AH252"/>
    <mergeCell ref="AI252:AK252"/>
    <mergeCell ref="AL252:BB252"/>
    <mergeCell ref="B253:H253"/>
    <mergeCell ref="I253:S253"/>
    <mergeCell ref="T253:Y253"/>
    <mergeCell ref="Z253:AM253"/>
    <mergeCell ref="AN253:AQ253"/>
    <mergeCell ref="AR253:BB253"/>
    <mergeCell ref="B250:I250"/>
    <mergeCell ref="J250:AB250"/>
    <mergeCell ref="AC250:AG250"/>
    <mergeCell ref="AH250:BB250"/>
    <mergeCell ref="B251:D251"/>
    <mergeCell ref="E251:Z251"/>
    <mergeCell ref="AA251:AC251"/>
    <mergeCell ref="AD251:AN251"/>
    <mergeCell ref="AO251:AR251"/>
    <mergeCell ref="AS251:BB251"/>
    <mergeCell ref="B248:H248"/>
    <mergeCell ref="I248:N248"/>
    <mergeCell ref="O248:T248"/>
    <mergeCell ref="U248:AH248"/>
    <mergeCell ref="AI248:AK248"/>
    <mergeCell ref="AL248:BB248"/>
    <mergeCell ref="B249:H249"/>
    <mergeCell ref="I249:S249"/>
    <mergeCell ref="T249:Y249"/>
    <mergeCell ref="Z249:AM249"/>
    <mergeCell ref="AN249:AQ249"/>
    <mergeCell ref="AR249:BB249"/>
    <mergeCell ref="B245:D245"/>
    <mergeCell ref="E245:T245"/>
    <mergeCell ref="J246:M246"/>
    <mergeCell ref="AC246:AG246"/>
    <mergeCell ref="AH246:BB246"/>
    <mergeCell ref="B247:D247"/>
    <mergeCell ref="E247:Z247"/>
    <mergeCell ref="AA247:AC247"/>
    <mergeCell ref="AD247:AN247"/>
    <mergeCell ref="AO247:AR247"/>
    <mergeCell ref="AS247:BB247"/>
    <mergeCell ref="N246:AB246"/>
    <mergeCell ref="AY241:BB241"/>
    <mergeCell ref="B242:BC242"/>
    <mergeCell ref="AN243:AV243"/>
    <mergeCell ref="AW243:BB243"/>
    <mergeCell ref="X244:Z244"/>
    <mergeCell ref="AA244:AC244"/>
    <mergeCell ref="AD244:AF244"/>
    <mergeCell ref="AG244:AM244"/>
    <mergeCell ref="AN244:AP244"/>
    <mergeCell ref="AQ244:AV244"/>
    <mergeCell ref="B241:C241"/>
    <mergeCell ref="X237:AK237"/>
    <mergeCell ref="R238:V238"/>
    <mergeCell ref="W238:AL238"/>
    <mergeCell ref="S239:U239"/>
    <mergeCell ref="V239:X239"/>
    <mergeCell ref="Y239:AA239"/>
    <mergeCell ref="AB239:AH239"/>
    <mergeCell ref="AI239:AK239"/>
    <mergeCell ref="AL239:AP239"/>
    <mergeCell ref="AD230:AQ230"/>
    <mergeCell ref="AR230:AX230"/>
    <mergeCell ref="AD231:AQ231"/>
    <mergeCell ref="E235:W235"/>
    <mergeCell ref="U236:W236"/>
    <mergeCell ref="X236:AK236"/>
    <mergeCell ref="AL236:AR236"/>
    <mergeCell ref="AA224:AC224"/>
    <mergeCell ref="AD224:AQ224"/>
    <mergeCell ref="AR224:AX224"/>
    <mergeCell ref="AD225:AQ225"/>
    <mergeCell ref="AA226:AC226"/>
    <mergeCell ref="AD226:AQ226"/>
    <mergeCell ref="AR226:AX226"/>
    <mergeCell ref="AD227:AQ227"/>
    <mergeCell ref="AA228:AC228"/>
    <mergeCell ref="AD228:AQ228"/>
    <mergeCell ref="AR228:AX228"/>
    <mergeCell ref="AD229:AQ229"/>
    <mergeCell ref="AA230:AC230"/>
    <mergeCell ref="G218:J218"/>
    <mergeCell ref="K218:BB218"/>
    <mergeCell ref="B219:E219"/>
    <mergeCell ref="F219:P219"/>
    <mergeCell ref="Q219:S219"/>
    <mergeCell ref="T219:BB219"/>
    <mergeCell ref="B220:M220"/>
    <mergeCell ref="N220:BB220"/>
    <mergeCell ref="G222:AA222"/>
    <mergeCell ref="AB222:AM222"/>
    <mergeCell ref="AN222:BB222"/>
    <mergeCell ref="B214:L214"/>
    <mergeCell ref="G215:J215"/>
    <mergeCell ref="K215:BB215"/>
    <mergeCell ref="B216:E216"/>
    <mergeCell ref="F216:P216"/>
    <mergeCell ref="Q216:S216"/>
    <mergeCell ref="T216:BB216"/>
    <mergeCell ref="B217:M217"/>
    <mergeCell ref="N217:BB217"/>
    <mergeCell ref="B212:H212"/>
    <mergeCell ref="I212:N212"/>
    <mergeCell ref="O212:T212"/>
    <mergeCell ref="U212:AH212"/>
    <mergeCell ref="AI212:AK212"/>
    <mergeCell ref="AL212:BB212"/>
    <mergeCell ref="B213:H213"/>
    <mergeCell ref="I213:S213"/>
    <mergeCell ref="T213:Y213"/>
    <mergeCell ref="Z213:AM213"/>
    <mergeCell ref="AN213:AQ213"/>
    <mergeCell ref="AR213:BB213"/>
    <mergeCell ref="B210:I210"/>
    <mergeCell ref="J210:AB210"/>
    <mergeCell ref="AC210:AG210"/>
    <mergeCell ref="AH210:BB210"/>
    <mergeCell ref="B211:D211"/>
    <mergeCell ref="E211:Z211"/>
    <mergeCell ref="AA211:AC211"/>
    <mergeCell ref="AD211:AN211"/>
    <mergeCell ref="AO211:AR211"/>
    <mergeCell ref="AS211:BB211"/>
    <mergeCell ref="B208:H208"/>
    <mergeCell ref="I208:N208"/>
    <mergeCell ref="O208:T208"/>
    <mergeCell ref="U208:AH208"/>
    <mergeCell ref="AI208:AK208"/>
    <mergeCell ref="AL208:BB208"/>
    <mergeCell ref="B209:H209"/>
    <mergeCell ref="I209:S209"/>
    <mergeCell ref="T209:Y209"/>
    <mergeCell ref="Z209:AM209"/>
    <mergeCell ref="AN209:AQ209"/>
    <mergeCell ref="AR209:BB209"/>
    <mergeCell ref="B205:D205"/>
    <mergeCell ref="E205:T205"/>
    <mergeCell ref="J206:M206"/>
    <mergeCell ref="AC206:AG206"/>
    <mergeCell ref="AH206:BB206"/>
    <mergeCell ref="B207:D207"/>
    <mergeCell ref="E207:Z207"/>
    <mergeCell ref="AA207:AC207"/>
    <mergeCell ref="AD207:AN207"/>
    <mergeCell ref="AO207:AR207"/>
    <mergeCell ref="AS207:BB207"/>
    <mergeCell ref="N206:AB206"/>
    <mergeCell ref="AY201:BB201"/>
    <mergeCell ref="B202:BC202"/>
    <mergeCell ref="AN203:AV203"/>
    <mergeCell ref="AW203:BB203"/>
    <mergeCell ref="X204:Z204"/>
    <mergeCell ref="AA204:AC204"/>
    <mergeCell ref="AD204:AF204"/>
    <mergeCell ref="AG204:AM204"/>
    <mergeCell ref="AN204:AP204"/>
    <mergeCell ref="AQ204:AV204"/>
    <mergeCell ref="B201:C201"/>
    <mergeCell ref="X197:AK197"/>
    <mergeCell ref="R198:V198"/>
    <mergeCell ref="W198:AL198"/>
    <mergeCell ref="S199:U199"/>
    <mergeCell ref="V199:X199"/>
    <mergeCell ref="Y199:AA199"/>
    <mergeCell ref="AB199:AH199"/>
    <mergeCell ref="AI199:AK199"/>
    <mergeCell ref="AL199:AP199"/>
    <mergeCell ref="AD189:AQ189"/>
    <mergeCell ref="AA190:AC190"/>
    <mergeCell ref="AD190:AQ190"/>
    <mergeCell ref="AR190:AX190"/>
    <mergeCell ref="AD191:AQ191"/>
    <mergeCell ref="E195:W195"/>
    <mergeCell ref="U196:W196"/>
    <mergeCell ref="X196:AK196"/>
    <mergeCell ref="AL196:AR196"/>
    <mergeCell ref="AA184:AC184"/>
    <mergeCell ref="AD184:AQ184"/>
    <mergeCell ref="AR184:AX184"/>
    <mergeCell ref="AD185:AQ185"/>
    <mergeCell ref="AA186:AC186"/>
    <mergeCell ref="AD186:AQ186"/>
    <mergeCell ref="AR186:AX186"/>
    <mergeCell ref="AD187:AQ187"/>
    <mergeCell ref="AA188:AC188"/>
    <mergeCell ref="AD188:AQ188"/>
    <mergeCell ref="AR188:AX188"/>
    <mergeCell ref="G178:J178"/>
    <mergeCell ref="K178:BB178"/>
    <mergeCell ref="B179:E179"/>
    <mergeCell ref="F179:P179"/>
    <mergeCell ref="Q179:S179"/>
    <mergeCell ref="T179:BB179"/>
    <mergeCell ref="B180:M180"/>
    <mergeCell ref="N180:BB180"/>
    <mergeCell ref="G182:AA182"/>
    <mergeCell ref="AB182:AM182"/>
    <mergeCell ref="AN182:BB182"/>
    <mergeCell ref="B174:L174"/>
    <mergeCell ref="G175:J175"/>
    <mergeCell ref="K175:BB175"/>
    <mergeCell ref="B176:E176"/>
    <mergeCell ref="F176:P176"/>
    <mergeCell ref="Q176:S176"/>
    <mergeCell ref="T176:BB176"/>
    <mergeCell ref="B177:M177"/>
    <mergeCell ref="N177:BB177"/>
    <mergeCell ref="B172:H172"/>
    <mergeCell ref="I172:N172"/>
    <mergeCell ref="O172:T172"/>
    <mergeCell ref="U172:AH172"/>
    <mergeCell ref="AI172:AK172"/>
    <mergeCell ref="AL172:BB172"/>
    <mergeCell ref="B173:H173"/>
    <mergeCell ref="I173:S173"/>
    <mergeCell ref="T173:Y173"/>
    <mergeCell ref="Z173:AM173"/>
    <mergeCell ref="AN173:AQ173"/>
    <mergeCell ref="AR173:BB173"/>
    <mergeCell ref="B170:I170"/>
    <mergeCell ref="J170:AB170"/>
    <mergeCell ref="AC170:AG170"/>
    <mergeCell ref="AH170:BB170"/>
    <mergeCell ref="B171:D171"/>
    <mergeCell ref="E171:Z171"/>
    <mergeCell ref="AA171:AC171"/>
    <mergeCell ref="AD171:AN171"/>
    <mergeCell ref="AO171:AR171"/>
    <mergeCell ref="AS171:BB171"/>
    <mergeCell ref="B168:H168"/>
    <mergeCell ref="I168:N168"/>
    <mergeCell ref="O168:T168"/>
    <mergeCell ref="U168:AH168"/>
    <mergeCell ref="AI168:AK168"/>
    <mergeCell ref="AL168:BB168"/>
    <mergeCell ref="B169:H169"/>
    <mergeCell ref="I169:S169"/>
    <mergeCell ref="T169:Y169"/>
    <mergeCell ref="Z169:AM169"/>
    <mergeCell ref="AN169:AQ169"/>
    <mergeCell ref="AR169:BB169"/>
    <mergeCell ref="B165:D165"/>
    <mergeCell ref="E165:T165"/>
    <mergeCell ref="J166:M166"/>
    <mergeCell ref="AC166:AG166"/>
    <mergeCell ref="AH166:BB166"/>
    <mergeCell ref="B167:D167"/>
    <mergeCell ref="E167:Z167"/>
    <mergeCell ref="AA167:AC167"/>
    <mergeCell ref="AD167:AN167"/>
    <mergeCell ref="AO167:AR167"/>
    <mergeCell ref="AS167:BB167"/>
    <mergeCell ref="N166:AB166"/>
    <mergeCell ref="AY161:BB161"/>
    <mergeCell ref="B162:BC162"/>
    <mergeCell ref="AN163:AV163"/>
    <mergeCell ref="AW163:BB163"/>
    <mergeCell ref="X164:Z164"/>
    <mergeCell ref="AA164:AC164"/>
    <mergeCell ref="AD164:AF164"/>
    <mergeCell ref="AG164:AM164"/>
    <mergeCell ref="AN164:AP164"/>
    <mergeCell ref="AQ164:AV164"/>
    <mergeCell ref="B161:C161"/>
    <mergeCell ref="X157:AK157"/>
    <mergeCell ref="R158:V158"/>
    <mergeCell ref="W158:AL158"/>
    <mergeCell ref="S159:U159"/>
    <mergeCell ref="V159:X159"/>
    <mergeCell ref="Y159:AA159"/>
    <mergeCell ref="AB159:AH159"/>
    <mergeCell ref="AI159:AK159"/>
    <mergeCell ref="AL159:AP159"/>
    <mergeCell ref="AD149:AQ149"/>
    <mergeCell ref="AA150:AC150"/>
    <mergeCell ref="AD150:AQ150"/>
    <mergeCell ref="AR150:AX150"/>
    <mergeCell ref="AD151:AQ151"/>
    <mergeCell ref="E155:W155"/>
    <mergeCell ref="U156:W156"/>
    <mergeCell ref="X156:AK156"/>
    <mergeCell ref="AL156:AR156"/>
    <mergeCell ref="AA144:AC144"/>
    <mergeCell ref="AD144:AQ144"/>
    <mergeCell ref="AR144:AX144"/>
    <mergeCell ref="AD145:AQ145"/>
    <mergeCell ref="AA146:AC146"/>
    <mergeCell ref="AD146:AQ146"/>
    <mergeCell ref="AR146:AX146"/>
    <mergeCell ref="AD147:AQ147"/>
    <mergeCell ref="AA148:AC148"/>
    <mergeCell ref="AD148:AQ148"/>
    <mergeCell ref="AR148:AX148"/>
    <mergeCell ref="G138:J138"/>
    <mergeCell ref="K138:BB138"/>
    <mergeCell ref="B139:E139"/>
    <mergeCell ref="F139:P139"/>
    <mergeCell ref="Q139:S139"/>
    <mergeCell ref="T139:BB139"/>
    <mergeCell ref="B140:M140"/>
    <mergeCell ref="N140:BB140"/>
    <mergeCell ref="G142:AA142"/>
    <mergeCell ref="AB142:AM142"/>
    <mergeCell ref="AN142:BB142"/>
    <mergeCell ref="B134:L134"/>
    <mergeCell ref="G135:J135"/>
    <mergeCell ref="K135:BB135"/>
    <mergeCell ref="B136:E136"/>
    <mergeCell ref="F136:P136"/>
    <mergeCell ref="Q136:S136"/>
    <mergeCell ref="T136:BB136"/>
    <mergeCell ref="B137:M137"/>
    <mergeCell ref="N137:BB137"/>
    <mergeCell ref="B132:H132"/>
    <mergeCell ref="I132:N132"/>
    <mergeCell ref="O132:T132"/>
    <mergeCell ref="U132:AH132"/>
    <mergeCell ref="AI132:AK132"/>
    <mergeCell ref="AL132:BB132"/>
    <mergeCell ref="B133:H133"/>
    <mergeCell ref="I133:S133"/>
    <mergeCell ref="T133:Y133"/>
    <mergeCell ref="Z133:AM133"/>
    <mergeCell ref="AN133:AQ133"/>
    <mergeCell ref="AR133:BB133"/>
    <mergeCell ref="B130:I130"/>
    <mergeCell ref="J130:AB130"/>
    <mergeCell ref="AC130:AG130"/>
    <mergeCell ref="AH130:BB130"/>
    <mergeCell ref="B131:D131"/>
    <mergeCell ref="E131:Z131"/>
    <mergeCell ref="AA131:AC131"/>
    <mergeCell ref="AD131:AN131"/>
    <mergeCell ref="AO131:AR131"/>
    <mergeCell ref="AS131:BB131"/>
    <mergeCell ref="B128:H128"/>
    <mergeCell ref="I128:N128"/>
    <mergeCell ref="O128:T128"/>
    <mergeCell ref="U128:AH128"/>
    <mergeCell ref="AI128:AK128"/>
    <mergeCell ref="AL128:BB128"/>
    <mergeCell ref="B129:H129"/>
    <mergeCell ref="I129:S129"/>
    <mergeCell ref="T129:Y129"/>
    <mergeCell ref="Z129:AM129"/>
    <mergeCell ref="AN129:AQ129"/>
    <mergeCell ref="AR129:BB129"/>
    <mergeCell ref="B125:D125"/>
    <mergeCell ref="E125:T125"/>
    <mergeCell ref="J126:M126"/>
    <mergeCell ref="AC126:AG126"/>
    <mergeCell ref="AH126:BB126"/>
    <mergeCell ref="B127:D127"/>
    <mergeCell ref="E127:Z127"/>
    <mergeCell ref="AA127:AC127"/>
    <mergeCell ref="AD127:AN127"/>
    <mergeCell ref="AO127:AR127"/>
    <mergeCell ref="AS127:BB127"/>
    <mergeCell ref="N126:AB126"/>
    <mergeCell ref="AY121:BB121"/>
    <mergeCell ref="B122:BC122"/>
    <mergeCell ref="AN123:AV123"/>
    <mergeCell ref="AW123:BB123"/>
    <mergeCell ref="X124:Z124"/>
    <mergeCell ref="AA124:AC124"/>
    <mergeCell ref="AD124:AF124"/>
    <mergeCell ref="AG124:AM124"/>
    <mergeCell ref="AN124:AP124"/>
    <mergeCell ref="AQ124:AV124"/>
    <mergeCell ref="B121:C121"/>
    <mergeCell ref="X117:AK117"/>
    <mergeCell ref="R118:V118"/>
    <mergeCell ref="W118:AL118"/>
    <mergeCell ref="S119:U119"/>
    <mergeCell ref="V119:X119"/>
    <mergeCell ref="Y119:AA119"/>
    <mergeCell ref="AB119:AH119"/>
    <mergeCell ref="AI119:AK119"/>
    <mergeCell ref="AL119:AP119"/>
    <mergeCell ref="AD109:AQ109"/>
    <mergeCell ref="AA110:AC110"/>
    <mergeCell ref="AD110:AQ110"/>
    <mergeCell ref="AR110:AX110"/>
    <mergeCell ref="AD111:AQ111"/>
    <mergeCell ref="E115:W115"/>
    <mergeCell ref="U116:W116"/>
    <mergeCell ref="X116:AK116"/>
    <mergeCell ref="AL116:AR116"/>
    <mergeCell ref="AA104:AC104"/>
    <mergeCell ref="AD104:AQ104"/>
    <mergeCell ref="AR104:AX104"/>
    <mergeCell ref="AD105:AQ105"/>
    <mergeCell ref="AA106:AC106"/>
    <mergeCell ref="AD106:AQ106"/>
    <mergeCell ref="AR106:AX106"/>
    <mergeCell ref="AD107:AQ107"/>
    <mergeCell ref="AA108:AC108"/>
    <mergeCell ref="AD108:AQ108"/>
    <mergeCell ref="AR108:AX108"/>
    <mergeCell ref="G98:J98"/>
    <mergeCell ref="K98:BB98"/>
    <mergeCell ref="B99:E99"/>
    <mergeCell ref="F99:P99"/>
    <mergeCell ref="Q99:S99"/>
    <mergeCell ref="T99:BB99"/>
    <mergeCell ref="B100:M100"/>
    <mergeCell ref="N100:BB100"/>
    <mergeCell ref="G102:AA102"/>
    <mergeCell ref="AB102:AM102"/>
    <mergeCell ref="AN102:BB102"/>
    <mergeCell ref="B94:L94"/>
    <mergeCell ref="G95:J95"/>
    <mergeCell ref="K95:BB95"/>
    <mergeCell ref="B96:E96"/>
    <mergeCell ref="F96:P96"/>
    <mergeCell ref="Q96:S96"/>
    <mergeCell ref="T96:BB96"/>
    <mergeCell ref="B97:M97"/>
    <mergeCell ref="N97:BB97"/>
    <mergeCell ref="B92:H92"/>
    <mergeCell ref="I92:N92"/>
    <mergeCell ref="O92:T92"/>
    <mergeCell ref="U92:AH92"/>
    <mergeCell ref="AI92:AK92"/>
    <mergeCell ref="AL92:BB92"/>
    <mergeCell ref="B93:H93"/>
    <mergeCell ref="I93:S93"/>
    <mergeCell ref="T93:Y93"/>
    <mergeCell ref="Z93:AM93"/>
    <mergeCell ref="AN93:AQ93"/>
    <mergeCell ref="AR93:BB93"/>
    <mergeCell ref="B90:I90"/>
    <mergeCell ref="J90:AB90"/>
    <mergeCell ref="AC90:AG90"/>
    <mergeCell ref="AH90:BB90"/>
    <mergeCell ref="B91:D91"/>
    <mergeCell ref="E91:Z91"/>
    <mergeCell ref="AA91:AC91"/>
    <mergeCell ref="AD91:AN91"/>
    <mergeCell ref="AO91:AR91"/>
    <mergeCell ref="AS91:BB91"/>
    <mergeCell ref="B88:H88"/>
    <mergeCell ref="I88:N88"/>
    <mergeCell ref="O88:T88"/>
    <mergeCell ref="U88:AH88"/>
    <mergeCell ref="AI88:AK88"/>
    <mergeCell ref="AL88:BB88"/>
    <mergeCell ref="B89:H89"/>
    <mergeCell ref="I89:S89"/>
    <mergeCell ref="T89:Y89"/>
    <mergeCell ref="Z89:AM89"/>
    <mergeCell ref="AN89:AQ89"/>
    <mergeCell ref="AR89:BB89"/>
    <mergeCell ref="B85:D85"/>
    <mergeCell ref="E85:T85"/>
    <mergeCell ref="J86:M86"/>
    <mergeCell ref="AC86:AG86"/>
    <mergeCell ref="AH86:BB86"/>
    <mergeCell ref="B87:D87"/>
    <mergeCell ref="E87:Z87"/>
    <mergeCell ref="AA87:AC87"/>
    <mergeCell ref="AD87:AN87"/>
    <mergeCell ref="AO87:AR87"/>
    <mergeCell ref="AS87:BB87"/>
    <mergeCell ref="N86:AB86"/>
    <mergeCell ref="AY81:BB81"/>
    <mergeCell ref="B82:BC82"/>
    <mergeCell ref="AN83:AV83"/>
    <mergeCell ref="AW83:BB83"/>
    <mergeCell ref="X84:Z84"/>
    <mergeCell ref="AA84:AC84"/>
    <mergeCell ref="AD84:AF84"/>
    <mergeCell ref="AG84:AM84"/>
    <mergeCell ref="AN84:AP84"/>
    <mergeCell ref="AQ84:AV84"/>
    <mergeCell ref="B81:C81"/>
    <mergeCell ref="X77:AK77"/>
    <mergeCell ref="R78:V78"/>
    <mergeCell ref="W78:AL78"/>
    <mergeCell ref="S79:U79"/>
    <mergeCell ref="V79:X79"/>
    <mergeCell ref="Y79:AA79"/>
    <mergeCell ref="AB79:AH79"/>
    <mergeCell ref="AI79:AK79"/>
    <mergeCell ref="AL79:AP79"/>
    <mergeCell ref="AD69:AQ69"/>
    <mergeCell ref="AA70:AC70"/>
    <mergeCell ref="AD70:AQ70"/>
    <mergeCell ref="AR70:AX70"/>
    <mergeCell ref="AD71:AQ71"/>
    <mergeCell ref="E75:W75"/>
    <mergeCell ref="U76:W76"/>
    <mergeCell ref="X76:AK76"/>
    <mergeCell ref="AL76:AR76"/>
    <mergeCell ref="AA64:AC64"/>
    <mergeCell ref="AD64:AQ64"/>
    <mergeCell ref="AR64:AX64"/>
    <mergeCell ref="AD65:AQ65"/>
    <mergeCell ref="AA66:AC66"/>
    <mergeCell ref="AD66:AQ66"/>
    <mergeCell ref="AR66:AX66"/>
    <mergeCell ref="AD67:AQ67"/>
    <mergeCell ref="AA68:AC68"/>
    <mergeCell ref="AD68:AQ68"/>
    <mergeCell ref="AR68:AX68"/>
    <mergeCell ref="G58:J58"/>
    <mergeCell ref="K58:BB58"/>
    <mergeCell ref="B59:E59"/>
    <mergeCell ref="F59:P59"/>
    <mergeCell ref="Q59:S59"/>
    <mergeCell ref="T59:BB59"/>
    <mergeCell ref="B60:M60"/>
    <mergeCell ref="N60:BB60"/>
    <mergeCell ref="G62:AA62"/>
    <mergeCell ref="AB62:AM62"/>
    <mergeCell ref="AN62:BB62"/>
    <mergeCell ref="B54:L54"/>
    <mergeCell ref="G55:J55"/>
    <mergeCell ref="K55:BB55"/>
    <mergeCell ref="B56:E56"/>
    <mergeCell ref="F56:P56"/>
    <mergeCell ref="Q56:S56"/>
    <mergeCell ref="T56:BB56"/>
    <mergeCell ref="B57:M57"/>
    <mergeCell ref="N57:BB57"/>
    <mergeCell ref="B52:H52"/>
    <mergeCell ref="I52:N52"/>
    <mergeCell ref="O52:T52"/>
    <mergeCell ref="U52:AH52"/>
    <mergeCell ref="AI52:AK52"/>
    <mergeCell ref="AL52:BB52"/>
    <mergeCell ref="B53:H53"/>
    <mergeCell ref="I53:S53"/>
    <mergeCell ref="T53:Y53"/>
    <mergeCell ref="Z53:AM53"/>
    <mergeCell ref="AN53:AQ53"/>
    <mergeCell ref="AR53:BB53"/>
    <mergeCell ref="B50:I50"/>
    <mergeCell ref="J50:AB50"/>
    <mergeCell ref="AC50:AG50"/>
    <mergeCell ref="AH50:BB50"/>
    <mergeCell ref="B51:D51"/>
    <mergeCell ref="E51:Z51"/>
    <mergeCell ref="AA51:AC51"/>
    <mergeCell ref="AD51:AN51"/>
    <mergeCell ref="AO51:AR51"/>
    <mergeCell ref="AS51:BB51"/>
    <mergeCell ref="B48:H48"/>
    <mergeCell ref="I48:N48"/>
    <mergeCell ref="O48:T48"/>
    <mergeCell ref="U48:AH48"/>
    <mergeCell ref="AI48:AK48"/>
    <mergeCell ref="AL48:BB48"/>
    <mergeCell ref="B49:H49"/>
    <mergeCell ref="I49:S49"/>
    <mergeCell ref="T49:Y49"/>
    <mergeCell ref="Z49:AM49"/>
    <mergeCell ref="AN49:AQ49"/>
    <mergeCell ref="AR49:BB49"/>
    <mergeCell ref="B45:D45"/>
    <mergeCell ref="E45:T45"/>
    <mergeCell ref="J46:M46"/>
    <mergeCell ref="AC46:AG46"/>
    <mergeCell ref="AH46:BB46"/>
    <mergeCell ref="B47:D47"/>
    <mergeCell ref="E47:Z47"/>
    <mergeCell ref="AA47:AC47"/>
    <mergeCell ref="AD47:AN47"/>
    <mergeCell ref="AO47:AR47"/>
    <mergeCell ref="AS47:BB47"/>
    <mergeCell ref="N46:AB46"/>
    <mergeCell ref="AY1:BB1"/>
    <mergeCell ref="AI39:AK39"/>
    <mergeCell ref="AL39:AP39"/>
    <mergeCell ref="AD29:AQ29"/>
    <mergeCell ref="AY41:BB41"/>
    <mergeCell ref="B42:BC42"/>
    <mergeCell ref="AN43:AV43"/>
    <mergeCell ref="AW43:BB43"/>
    <mergeCell ref="X44:Z44"/>
    <mergeCell ref="AA44:AC44"/>
    <mergeCell ref="AD44:AF44"/>
    <mergeCell ref="AG44:AM44"/>
    <mergeCell ref="AN44:AP44"/>
    <mergeCell ref="AQ44:AV44"/>
    <mergeCell ref="B1:C1"/>
    <mergeCell ref="B41:C41"/>
    <mergeCell ref="AB22:AM22"/>
    <mergeCell ref="R38:V38"/>
    <mergeCell ref="S39:U39"/>
    <mergeCell ref="V39:X39"/>
    <mergeCell ref="I9:S9"/>
    <mergeCell ref="B9:H9"/>
    <mergeCell ref="I8:N8"/>
    <mergeCell ref="B8:H8"/>
    <mergeCell ref="U8:AH8"/>
    <mergeCell ref="O8:T8"/>
    <mergeCell ref="I12:N12"/>
    <mergeCell ref="B12:H12"/>
    <mergeCell ref="U12:AH12"/>
    <mergeCell ref="O12:T12"/>
    <mergeCell ref="I13:S13"/>
    <mergeCell ref="B13:H13"/>
    <mergeCell ref="E35:W35"/>
    <mergeCell ref="B7:D7"/>
    <mergeCell ref="AA7:AC7"/>
    <mergeCell ref="E7:Z7"/>
    <mergeCell ref="AO7:AR7"/>
    <mergeCell ref="AD7:AN7"/>
    <mergeCell ref="B19:E19"/>
    <mergeCell ref="F19:P19"/>
    <mergeCell ref="Q19:S19"/>
    <mergeCell ref="T19:BB19"/>
    <mergeCell ref="AD25:AQ25"/>
    <mergeCell ref="AR24:AX24"/>
    <mergeCell ref="AR13:BB13"/>
    <mergeCell ref="B17:M17"/>
    <mergeCell ref="N17:BB17"/>
    <mergeCell ref="G18:J18"/>
    <mergeCell ref="K18:BB18"/>
    <mergeCell ref="T13:Y13"/>
    <mergeCell ref="Z13:AM13"/>
    <mergeCell ref="AN13:AQ13"/>
    <mergeCell ref="B14:L14"/>
    <mergeCell ref="AD30:AQ30"/>
    <mergeCell ref="AR30:AX30"/>
    <mergeCell ref="AD24:AQ24"/>
    <mergeCell ref="K15:BB15"/>
    <mergeCell ref="T16:BB16"/>
    <mergeCell ref="AI12:AK12"/>
    <mergeCell ref="AL8:BB8"/>
    <mergeCell ref="AH6:BB6"/>
    <mergeCell ref="AI8:AK8"/>
    <mergeCell ref="B20:M20"/>
    <mergeCell ref="N20:BB20"/>
    <mergeCell ref="G22:AA22"/>
    <mergeCell ref="AN22:BB22"/>
    <mergeCell ref="AS7:BB7"/>
    <mergeCell ref="J6:M6"/>
    <mergeCell ref="AC6:AG6"/>
    <mergeCell ref="N6:AB6"/>
    <mergeCell ref="B10:I10"/>
    <mergeCell ref="J10:AB10"/>
    <mergeCell ref="AL12:BB12"/>
    <mergeCell ref="AR9:BB9"/>
    <mergeCell ref="AC10:AG10"/>
    <mergeCell ref="AH10:BB10"/>
    <mergeCell ref="B11:D11"/>
    <mergeCell ref="E11:Z11"/>
    <mergeCell ref="AA11:AC11"/>
    <mergeCell ref="AD11:AN11"/>
    <mergeCell ref="AO11:AR11"/>
    <mergeCell ref="AN9:AQ9"/>
    <mergeCell ref="Z9:AM9"/>
    <mergeCell ref="T9:Y9"/>
    <mergeCell ref="AS11:BB11"/>
    <mergeCell ref="B2:BC2"/>
    <mergeCell ref="U36:W36"/>
    <mergeCell ref="X36:AK36"/>
    <mergeCell ref="AL36:AR36"/>
    <mergeCell ref="B5:D5"/>
    <mergeCell ref="E5:T5"/>
    <mergeCell ref="AN3:AV3"/>
    <mergeCell ref="AW3:BB3"/>
    <mergeCell ref="X4:Z4"/>
    <mergeCell ref="AD4:AF4"/>
    <mergeCell ref="AA4:AC4"/>
    <mergeCell ref="AG4:AM4"/>
    <mergeCell ref="AN4:AP4"/>
    <mergeCell ref="X37:AK37"/>
    <mergeCell ref="W38:AL38"/>
    <mergeCell ref="Y39:AA39"/>
    <mergeCell ref="AB39:AH39"/>
    <mergeCell ref="G15:J15"/>
    <mergeCell ref="B16:E16"/>
    <mergeCell ref="F16:P16"/>
    <mergeCell ref="Q16:S16"/>
    <mergeCell ref="AQ4:AV4"/>
    <mergeCell ref="AA26:AC26"/>
    <mergeCell ref="AD26:AQ26"/>
    <mergeCell ref="AR26:AX26"/>
    <mergeCell ref="AA24:AC24"/>
    <mergeCell ref="AD31:AQ31"/>
    <mergeCell ref="AD27:AQ27"/>
    <mergeCell ref="AA28:AC28"/>
    <mergeCell ref="AD28:AQ28"/>
    <mergeCell ref="AR28:AX28"/>
    <mergeCell ref="AA30:AC30"/>
  </mergeCells>
  <pageMargins left="0.9055118110236221" right="0" top="0.55118110236220474" bottom="0" header="0.31496062992125984" footer="0.31496062992125984"/>
  <pageSetup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1:BE39"/>
  <sheetViews>
    <sheetView topLeftCell="A10" workbookViewId="0">
      <selection activeCell="BJ21" sqref="BJ21"/>
    </sheetView>
  </sheetViews>
  <sheetFormatPr defaultColWidth="9.140625" defaultRowHeight="20.25"/>
  <cols>
    <col min="1" max="84" width="1.7109375" style="3" customWidth="1"/>
    <col min="85" max="16384" width="9.140625" style="3"/>
  </cols>
  <sheetData>
    <row r="1" spans="2:55" ht="23.25">
      <c r="AY1" s="21"/>
      <c r="AZ1" s="17" t="s">
        <v>137</v>
      </c>
      <c r="BA1" s="17"/>
      <c r="BB1" s="15"/>
      <c r="BC1" s="15"/>
    </row>
    <row r="2" spans="2:55" ht="23.25">
      <c r="Z2" s="127" t="s">
        <v>136</v>
      </c>
      <c r="AA2" s="127"/>
      <c r="AB2" s="127"/>
      <c r="AC2" s="127"/>
      <c r="AD2" s="127"/>
      <c r="AE2" s="127"/>
      <c r="AF2" s="127"/>
      <c r="AG2" s="127"/>
      <c r="AH2" s="127"/>
      <c r="AI2" s="127"/>
      <c r="AJ2" s="127"/>
    </row>
    <row r="4" spans="2:55" ht="24.95" customHeight="1">
      <c r="AA4" s="3" t="s">
        <v>21</v>
      </c>
      <c r="AD4" s="129">
        <f>บันทึกข้อมูล!BU51</f>
        <v>12</v>
      </c>
      <c r="AE4" s="129"/>
      <c r="AF4" s="129"/>
      <c r="AG4" s="3" t="s">
        <v>22</v>
      </c>
      <c r="AJ4" s="129" t="str">
        <f>บันทึกข้อมูล!CB51</f>
        <v>ธันวาคม</v>
      </c>
      <c r="AK4" s="129"/>
      <c r="AL4" s="129"/>
      <c r="AM4" s="129"/>
      <c r="AN4" s="129"/>
      <c r="AO4" s="129"/>
      <c r="AP4" s="129"/>
      <c r="AQ4" s="129"/>
      <c r="AR4" s="3" t="s">
        <v>23</v>
      </c>
      <c r="AU4" s="129">
        <f>บันทึกข้อมูล!CN51</f>
        <v>2560</v>
      </c>
      <c r="AV4" s="129"/>
      <c r="AW4" s="129"/>
      <c r="AX4" s="129"/>
      <c r="AY4" s="129"/>
      <c r="AZ4" s="129"/>
    </row>
    <row r="5" spans="2:55" ht="24.95" customHeight="1">
      <c r="J5" s="3" t="s">
        <v>2</v>
      </c>
      <c r="N5" s="129" t="s">
        <v>114</v>
      </c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3" t="s">
        <v>141</v>
      </c>
    </row>
    <row r="6" spans="2:55" ht="24.95" customHeight="1">
      <c r="B6" s="3" t="s">
        <v>17</v>
      </c>
      <c r="G6" s="129" t="str">
        <f>บันทึกข้อมูล!BQ39&amp;"  "&amp;บันทึกข้อมูล!BX39&amp;"  "&amp;บันทึกข้อมูล!CJ39</f>
        <v>10  ธันวาคม  2560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3" t="s">
        <v>135</v>
      </c>
      <c r="AC6" s="129" t="str">
        <f>บันทึกข้อมูล!K37</f>
        <v>นายแก้ว  สีใส</v>
      </c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3" t="s">
        <v>267</v>
      </c>
    </row>
    <row r="7" spans="2:55" ht="24.95" customHeight="1">
      <c r="B7" s="3" t="s">
        <v>134</v>
      </c>
      <c r="E7" s="200" t="str">
        <f>บันทึกข้อมูล!AR37</f>
        <v>มีไว้เพื่อขายซึ่งสุราที่ผลิตขึ้นโดยฝ่าฝืนมาตรา 153 วรรคหนึ่ง</v>
      </c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16"/>
      <c r="BC7" s="16"/>
    </row>
    <row r="8" spans="2:55" ht="24.95" customHeight="1">
      <c r="B8" s="3" t="s">
        <v>133</v>
      </c>
      <c r="L8" s="141" t="s">
        <v>144</v>
      </c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6"/>
      <c r="BC8" s="16"/>
    </row>
    <row r="9" spans="2:55" ht="24.95" customHeight="1"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6"/>
      <c r="BC9" s="16"/>
    </row>
    <row r="10" spans="2:55" ht="24.95" customHeight="1">
      <c r="B10" s="3" t="s">
        <v>132</v>
      </c>
      <c r="F10" s="201">
        <f>บันทึกข้อมูล!BS41</f>
        <v>50000</v>
      </c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3" t="s">
        <v>7</v>
      </c>
      <c r="T10" s="148" t="str">
        <f>"("&amp;BAHTTEXT(F10)&amp;")"</f>
        <v>(ห้าหมื่นบาทถ้วน)</v>
      </c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6"/>
      <c r="BC10" s="16"/>
    </row>
    <row r="11" spans="2:55" ht="24.95" customHeight="1">
      <c r="B11" s="3" t="s">
        <v>131</v>
      </c>
      <c r="AE11" s="128" t="str">
        <f>บันทึกข้อมูล!BT40&amp;"  "&amp;บันทึกข้อมูล!CA40&amp;"  "&amp;บันทึกข้อมูล!CM40</f>
        <v>12  ธันวาคม  2560</v>
      </c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3" t="s">
        <v>140</v>
      </c>
    </row>
    <row r="12" spans="2:55" ht="24.95" customHeight="1">
      <c r="B12" s="3" t="s">
        <v>130</v>
      </c>
      <c r="D12" s="129" t="str">
        <f>บันทึกข้อมูล!P51</f>
        <v>นายประเทือง  เบ็ญพาด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3" t="s">
        <v>15</v>
      </c>
      <c r="AD12" s="129" t="str">
        <f>บันทึกข้อมูล!AD51</f>
        <v>นิติกรชำนาญการพิเศษ</v>
      </c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33"/>
      <c r="BC12" s="133"/>
    </row>
    <row r="13" spans="2:55" ht="24.95" customHeight="1">
      <c r="B13" s="3" t="s">
        <v>126</v>
      </c>
      <c r="E13" s="129" t="str">
        <f>บันทึกข้อมูล!AX51</f>
        <v>สำนักงานสรรพสามิตภาคที่ 6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3" t="s">
        <v>127</v>
      </c>
    </row>
    <row r="14" spans="2:55" ht="24.95" customHeight="1">
      <c r="B14" s="3" t="s">
        <v>123</v>
      </c>
    </row>
    <row r="15" spans="2:55" ht="24.95" customHeight="1">
      <c r="B15" s="3" t="s">
        <v>124</v>
      </c>
    </row>
    <row r="16" spans="2:55" ht="24.95" customHeight="1">
      <c r="J16" s="3" t="s">
        <v>128</v>
      </c>
    </row>
    <row r="17" spans="2:57" ht="24.95" customHeight="1">
      <c r="B17" s="3" t="s">
        <v>129</v>
      </c>
    </row>
    <row r="18" spans="2:57" ht="24.95" customHeight="1">
      <c r="B18" s="3" t="s">
        <v>125</v>
      </c>
    </row>
    <row r="19" spans="2:57" ht="24.95" customHeight="1"/>
    <row r="20" spans="2:57" ht="24.95" customHeight="1">
      <c r="AA20" s="132" t="s">
        <v>10</v>
      </c>
      <c r="AB20" s="132"/>
      <c r="AC20" s="132"/>
      <c r="AQ20" s="134" t="s">
        <v>142</v>
      </c>
      <c r="AR20" s="134"/>
      <c r="AS20" s="134"/>
      <c r="AT20" s="134"/>
      <c r="AU20" s="134"/>
      <c r="AV20" s="134"/>
      <c r="AW20" s="134"/>
    </row>
    <row r="21" spans="2:57" ht="24.95" customHeight="1">
      <c r="AD21" s="132" t="s">
        <v>143</v>
      </c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</row>
    <row r="22" spans="2:57" ht="35.1" customHeight="1">
      <c r="AA22" s="132" t="s">
        <v>10</v>
      </c>
      <c r="AB22" s="132"/>
      <c r="AC22" s="132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34" t="s">
        <v>115</v>
      </c>
      <c r="AR22" s="134"/>
      <c r="AS22" s="134"/>
      <c r="AT22" s="134"/>
      <c r="AU22" s="134"/>
      <c r="AV22" s="134"/>
      <c r="AW22" s="134"/>
      <c r="AX22" s="134"/>
      <c r="AY22" s="134"/>
    </row>
    <row r="23" spans="2:57" ht="24.95" customHeight="1">
      <c r="AA23" s="15"/>
      <c r="AB23" s="15"/>
      <c r="AC23" s="15" t="s">
        <v>11</v>
      </c>
      <c r="AD23" s="129" t="str">
        <f>บันทึกข้อมูล!P51</f>
        <v>นายประเทือง  เบ็ญพาด</v>
      </c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3" t="s">
        <v>13</v>
      </c>
    </row>
    <row r="24" spans="2:57" ht="24.95" customHeight="1"/>
    <row r="25" spans="2:57" ht="24.95" customHeight="1">
      <c r="J25" s="3" t="s">
        <v>139</v>
      </c>
    </row>
    <row r="26" spans="2:57" ht="24.95" customHeight="1">
      <c r="B26" s="3" t="s">
        <v>138</v>
      </c>
    </row>
    <row r="27" spans="2:57" ht="24.95" customHeight="1"/>
    <row r="28" spans="2:57" ht="24.95" customHeight="1">
      <c r="AA28" s="132" t="s">
        <v>10</v>
      </c>
      <c r="AB28" s="132"/>
      <c r="AC28" s="132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34" t="s">
        <v>44</v>
      </c>
      <c r="AR28" s="134"/>
      <c r="AS28" s="134"/>
      <c r="AT28" s="134"/>
      <c r="AU28" s="134"/>
      <c r="AV28" s="134"/>
      <c r="AW28" s="134"/>
      <c r="AX28" s="134"/>
      <c r="AY28" s="134"/>
    </row>
    <row r="29" spans="2:57" ht="24.95" customHeight="1">
      <c r="AA29" s="15"/>
      <c r="AB29" s="15"/>
      <c r="AC29" s="15" t="s">
        <v>11</v>
      </c>
      <c r="AD29" s="129" t="str">
        <f>บันทึกข้อมูล!BZ52</f>
        <v>นางธัญญภัทร หงษ์ปาน</v>
      </c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3" t="s">
        <v>13</v>
      </c>
    </row>
    <row r="30" spans="2:57" ht="35.1" customHeight="1">
      <c r="AA30" s="132" t="s">
        <v>10</v>
      </c>
      <c r="AB30" s="132"/>
      <c r="AC30" s="132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34" t="s">
        <v>44</v>
      </c>
      <c r="AR30" s="134"/>
      <c r="AS30" s="134"/>
      <c r="AT30" s="134"/>
      <c r="AU30" s="134"/>
      <c r="AV30" s="134"/>
      <c r="AW30" s="134"/>
      <c r="AX30" s="134"/>
      <c r="AY30" s="134"/>
    </row>
    <row r="31" spans="2:57" ht="24.95" customHeight="1">
      <c r="AA31" s="15"/>
      <c r="AB31" s="15"/>
      <c r="AC31" s="15" t="s">
        <v>11</v>
      </c>
      <c r="AD31" s="129" t="str">
        <f>บันทึกข้อมูล!CU52</f>
        <v>นายคำรพ แก้วสีนวล</v>
      </c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3" t="s">
        <v>13</v>
      </c>
    </row>
    <row r="32" spans="2:57" ht="24.95" customHeight="1">
      <c r="B32" s="199" t="s">
        <v>161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</row>
    <row r="33" spans="2:57" ht="24.95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</row>
    <row r="34" spans="2:57" ht="24.95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</row>
    <row r="35" spans="2:57">
      <c r="E35" s="134" t="s">
        <v>96</v>
      </c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2:57">
      <c r="U36" s="132" t="s">
        <v>10</v>
      </c>
      <c r="V36" s="132"/>
      <c r="W36" s="132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34" t="s">
        <v>97</v>
      </c>
      <c r="AM36" s="134"/>
      <c r="AN36" s="134"/>
      <c r="AO36" s="134"/>
      <c r="AP36" s="134"/>
      <c r="AQ36" s="134"/>
      <c r="AR36" s="134"/>
    </row>
    <row r="37" spans="2:57">
      <c r="W37" s="14" t="s">
        <v>11</v>
      </c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" t="s">
        <v>13</v>
      </c>
    </row>
    <row r="38" spans="2:57">
      <c r="R38" s="132" t="s">
        <v>15</v>
      </c>
      <c r="S38" s="132"/>
      <c r="T38" s="132"/>
      <c r="U38" s="132"/>
      <c r="V38" s="132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</row>
    <row r="39" spans="2:57">
      <c r="S39" s="132" t="s">
        <v>21</v>
      </c>
      <c r="T39" s="132"/>
      <c r="U39" s="132"/>
      <c r="V39" s="129"/>
      <c r="W39" s="129"/>
      <c r="X39" s="129"/>
      <c r="Y39" s="137" t="s">
        <v>22</v>
      </c>
      <c r="Z39" s="137"/>
      <c r="AA39" s="137"/>
      <c r="AB39" s="128"/>
      <c r="AC39" s="128"/>
      <c r="AD39" s="128"/>
      <c r="AE39" s="128"/>
      <c r="AF39" s="128"/>
      <c r="AG39" s="128"/>
      <c r="AH39" s="128"/>
      <c r="AI39" s="137" t="s">
        <v>23</v>
      </c>
      <c r="AJ39" s="137"/>
      <c r="AK39" s="137"/>
      <c r="AL39" s="129"/>
      <c r="AM39" s="129"/>
      <c r="AN39" s="129"/>
      <c r="AO39" s="129"/>
      <c r="AP39" s="129"/>
    </row>
  </sheetData>
  <mergeCells count="46">
    <mergeCell ref="R38:V38"/>
    <mergeCell ref="W38:AL38"/>
    <mergeCell ref="S39:U39"/>
    <mergeCell ref="V39:X39"/>
    <mergeCell ref="Y39:AA39"/>
    <mergeCell ref="AB39:AH39"/>
    <mergeCell ref="AI39:AK39"/>
    <mergeCell ref="AL39:AP39"/>
    <mergeCell ref="E35:W35"/>
    <mergeCell ref="U36:W36"/>
    <mergeCell ref="X36:AK36"/>
    <mergeCell ref="AL36:AR36"/>
    <mergeCell ref="G6:Y6"/>
    <mergeCell ref="AQ28:AY28"/>
    <mergeCell ref="AD29:AP29"/>
    <mergeCell ref="AA30:AC30"/>
    <mergeCell ref="AD30:AP30"/>
    <mergeCell ref="AQ30:AY30"/>
    <mergeCell ref="AA20:AC20"/>
    <mergeCell ref="AA22:AC22"/>
    <mergeCell ref="AQ20:AW20"/>
    <mergeCell ref="AD23:AP23"/>
    <mergeCell ref="AD22:AP22"/>
    <mergeCell ref="AQ22:AY22"/>
    <mergeCell ref="X37:AK37"/>
    <mergeCell ref="B32:BE32"/>
    <mergeCell ref="E7:BA7"/>
    <mergeCell ref="L8:BA8"/>
    <mergeCell ref="B9:BA9"/>
    <mergeCell ref="T10:BA10"/>
    <mergeCell ref="AD12:BA12"/>
    <mergeCell ref="BB12:BC12"/>
    <mergeCell ref="F10:P10"/>
    <mergeCell ref="AE11:AQ11"/>
    <mergeCell ref="D12:X12"/>
    <mergeCell ref="E13:Y13"/>
    <mergeCell ref="AD31:AP31"/>
    <mergeCell ref="AD21:AP21"/>
    <mergeCell ref="AA28:AC28"/>
    <mergeCell ref="AD28:AP28"/>
    <mergeCell ref="AC6:AR6"/>
    <mergeCell ref="Z2:AJ2"/>
    <mergeCell ref="AD4:AF4"/>
    <mergeCell ref="AJ4:AQ4"/>
    <mergeCell ref="AU4:AZ4"/>
    <mergeCell ref="N5:AJ5"/>
  </mergeCells>
  <pageMargins left="0.70866141732283472" right="0" top="0.74803149606299213" bottom="0" header="0.31496062992125984" footer="0.31496062992125984"/>
  <pageSetup scale="9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topLeftCell="A19" zoomScale="80" zoomScaleNormal="80" workbookViewId="0">
      <selection activeCell="V15" sqref="V15"/>
    </sheetView>
  </sheetViews>
  <sheetFormatPr defaultRowHeight="15"/>
  <sheetData/>
  <pageMargins left="0.31496062992125984" right="0" top="0.55118110236220474" bottom="0" header="0.31496062992125984" footer="0.31496062992125984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DO64"/>
  <sheetViews>
    <sheetView tabSelected="1" zoomScaleNormal="100" workbookViewId="0">
      <selection activeCell="AE58" sqref="AE58:AK58"/>
    </sheetView>
  </sheetViews>
  <sheetFormatPr defaultColWidth="9" defaultRowHeight="23.25"/>
  <cols>
    <col min="1" max="18" width="1.5703125" style="1" customWidth="1"/>
    <col min="19" max="19" width="1.5703125" style="1" hidden="1" customWidth="1"/>
    <col min="20" max="120" width="1.5703125" style="1" customWidth="1"/>
    <col min="121" max="16384" width="9" style="1"/>
  </cols>
  <sheetData>
    <row r="1" spans="3:119" ht="29.25">
      <c r="C1" s="81" t="s">
        <v>210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</row>
    <row r="2" spans="3:119">
      <c r="C2" s="94" t="s">
        <v>72</v>
      </c>
      <c r="D2" s="94"/>
      <c r="E2" s="94"/>
      <c r="F2" s="91" t="s">
        <v>186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40"/>
      <c r="T2" s="91" t="s">
        <v>15</v>
      </c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 t="s">
        <v>104</v>
      </c>
      <c r="AG2" s="91"/>
      <c r="AH2" s="91"/>
      <c r="AI2" s="91"/>
      <c r="AJ2" s="91"/>
      <c r="AK2" s="91"/>
      <c r="AL2" s="91"/>
      <c r="AM2" s="91"/>
      <c r="AN2" s="91"/>
      <c r="AO2" s="91" t="s">
        <v>26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 t="s">
        <v>27</v>
      </c>
      <c r="BH2" s="91"/>
      <c r="BI2" s="91"/>
      <c r="BJ2" s="91"/>
      <c r="BK2" s="91"/>
      <c r="BL2" s="91"/>
      <c r="BM2" s="91" t="s">
        <v>28</v>
      </c>
      <c r="BN2" s="91"/>
      <c r="BO2" s="91"/>
      <c r="BP2" s="91"/>
      <c r="BQ2" s="91"/>
      <c r="BR2" s="91"/>
      <c r="BS2" s="91" t="s">
        <v>73</v>
      </c>
      <c r="BT2" s="91"/>
      <c r="BU2" s="91"/>
      <c r="BV2" s="91"/>
      <c r="BW2" s="91"/>
      <c r="BX2" s="91" t="s">
        <v>30</v>
      </c>
      <c r="BY2" s="91"/>
      <c r="BZ2" s="91"/>
      <c r="CA2" s="91"/>
      <c r="CB2" s="91"/>
      <c r="CC2" s="91"/>
      <c r="CD2" s="91"/>
      <c r="CE2" s="91"/>
      <c r="CF2" s="91" t="s">
        <v>31</v>
      </c>
      <c r="CG2" s="91"/>
      <c r="CH2" s="91"/>
      <c r="CI2" s="91"/>
      <c r="CJ2" s="91"/>
      <c r="CK2" s="91"/>
      <c r="CL2" s="91"/>
      <c r="CM2" s="91"/>
      <c r="CN2" s="91" t="s">
        <v>32</v>
      </c>
      <c r="CO2" s="91"/>
      <c r="CP2" s="91"/>
      <c r="CQ2" s="91"/>
      <c r="CR2" s="91"/>
      <c r="CS2" s="91"/>
      <c r="CT2" s="91"/>
      <c r="CU2" s="91"/>
      <c r="CV2" s="91" t="s">
        <v>33</v>
      </c>
      <c r="CW2" s="91"/>
      <c r="CX2" s="91"/>
      <c r="CY2" s="91"/>
      <c r="CZ2" s="91"/>
      <c r="DA2" s="91"/>
      <c r="DB2" s="91"/>
      <c r="DC2" s="91"/>
      <c r="DD2" s="91" t="s">
        <v>28</v>
      </c>
      <c r="DE2" s="91"/>
      <c r="DF2" s="91"/>
      <c r="DG2" s="91"/>
      <c r="DH2" s="91"/>
      <c r="DI2" s="91"/>
      <c r="DJ2" s="38" t="s">
        <v>57</v>
      </c>
      <c r="DK2" s="38"/>
      <c r="DL2" s="38"/>
      <c r="DM2" s="38"/>
      <c r="DN2" s="38"/>
      <c r="DO2" s="29"/>
    </row>
    <row r="3" spans="3:119">
      <c r="C3" s="92">
        <v>1</v>
      </c>
      <c r="D3" s="92"/>
      <c r="E3" s="92"/>
      <c r="F3" s="86" t="s">
        <v>49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42" t="str">
        <f>T3&amp;AF3</f>
        <v>นิติกรชำนาญการพิเศษ</v>
      </c>
      <c r="T3" s="86" t="s">
        <v>311</v>
      </c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 t="s">
        <v>105</v>
      </c>
      <c r="AG3" s="86"/>
      <c r="AH3" s="86"/>
      <c r="AI3" s="86"/>
      <c r="AJ3" s="86"/>
      <c r="AK3" s="86"/>
      <c r="AL3" s="86"/>
      <c r="AM3" s="86"/>
      <c r="AN3" s="86"/>
      <c r="AO3" s="86" t="s">
        <v>217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 t="s">
        <v>74</v>
      </c>
      <c r="BH3" s="86"/>
      <c r="BI3" s="86"/>
      <c r="BJ3" s="86"/>
      <c r="BK3" s="86"/>
      <c r="BL3" s="86"/>
      <c r="BM3" s="86" t="s">
        <v>75</v>
      </c>
      <c r="BN3" s="86"/>
      <c r="BO3" s="86"/>
      <c r="BP3" s="86"/>
      <c r="BQ3" s="86"/>
      <c r="BR3" s="86"/>
      <c r="BS3" s="86">
        <v>456</v>
      </c>
      <c r="BT3" s="86"/>
      <c r="BU3" s="86"/>
      <c r="BV3" s="86"/>
      <c r="BW3" s="86"/>
      <c r="BX3" s="86" t="s">
        <v>74</v>
      </c>
      <c r="BY3" s="86"/>
      <c r="BZ3" s="86"/>
      <c r="CA3" s="86"/>
      <c r="CB3" s="86"/>
      <c r="CC3" s="86"/>
      <c r="CD3" s="86"/>
      <c r="CE3" s="86"/>
      <c r="CF3" s="86" t="s">
        <v>76</v>
      </c>
      <c r="CG3" s="86"/>
      <c r="CH3" s="86"/>
      <c r="CI3" s="86"/>
      <c r="CJ3" s="86"/>
      <c r="CK3" s="86"/>
      <c r="CL3" s="86"/>
      <c r="CM3" s="86"/>
      <c r="CN3" s="86" t="s">
        <v>77</v>
      </c>
      <c r="CO3" s="86"/>
      <c r="CP3" s="86"/>
      <c r="CQ3" s="86"/>
      <c r="CR3" s="86"/>
      <c r="CS3" s="86"/>
      <c r="CT3" s="86"/>
      <c r="CU3" s="86"/>
      <c r="CV3" s="86" t="s">
        <v>78</v>
      </c>
      <c r="CW3" s="86"/>
      <c r="CX3" s="86"/>
      <c r="CY3" s="86"/>
      <c r="CZ3" s="86"/>
      <c r="DA3" s="86"/>
      <c r="DB3" s="86"/>
      <c r="DC3" s="86"/>
      <c r="DD3" s="86" t="s">
        <v>75</v>
      </c>
      <c r="DE3" s="86"/>
      <c r="DF3" s="86"/>
      <c r="DG3" s="86"/>
      <c r="DH3" s="86"/>
      <c r="DI3" s="86"/>
      <c r="DJ3" s="88">
        <v>8</v>
      </c>
      <c r="DK3" s="88"/>
      <c r="DL3" s="88"/>
      <c r="DM3" s="88"/>
      <c r="DN3" s="88"/>
      <c r="DO3" s="30"/>
    </row>
    <row r="4" spans="3:119">
      <c r="C4" s="92">
        <v>2</v>
      </c>
      <c r="D4" s="92"/>
      <c r="E4" s="92"/>
      <c r="F4" s="86" t="s">
        <v>310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42" t="str">
        <f t="shared" ref="S4:S17" si="0">T4&amp;AF4</f>
        <v>นิติกรชำนาญการ</v>
      </c>
      <c r="T4" s="86" t="s">
        <v>311</v>
      </c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 t="s">
        <v>314</v>
      </c>
      <c r="AG4" s="86"/>
      <c r="AH4" s="86"/>
      <c r="AI4" s="86"/>
      <c r="AJ4" s="86"/>
      <c r="AK4" s="86"/>
      <c r="AL4" s="86"/>
      <c r="AM4" s="86"/>
      <c r="AN4" s="86"/>
      <c r="AO4" s="86" t="s">
        <v>217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 t="s">
        <v>74</v>
      </c>
      <c r="BH4" s="86"/>
      <c r="BI4" s="86"/>
      <c r="BJ4" s="86"/>
      <c r="BK4" s="86"/>
      <c r="BL4" s="86"/>
      <c r="BM4" s="86" t="s">
        <v>75</v>
      </c>
      <c r="BN4" s="86"/>
      <c r="BO4" s="86"/>
      <c r="BP4" s="86"/>
      <c r="BQ4" s="86"/>
      <c r="BR4" s="86"/>
      <c r="BS4" s="86" t="s">
        <v>322</v>
      </c>
      <c r="BT4" s="86"/>
      <c r="BU4" s="86"/>
      <c r="BV4" s="86"/>
      <c r="BW4" s="86"/>
      <c r="BX4" s="86" t="s">
        <v>74</v>
      </c>
      <c r="BY4" s="86"/>
      <c r="BZ4" s="86"/>
      <c r="CA4" s="86"/>
      <c r="CB4" s="86"/>
      <c r="CC4" s="86"/>
      <c r="CD4" s="86"/>
      <c r="CE4" s="86"/>
      <c r="CF4" s="86" t="s">
        <v>76</v>
      </c>
      <c r="CG4" s="86"/>
      <c r="CH4" s="86"/>
      <c r="CI4" s="86"/>
      <c r="CJ4" s="86"/>
      <c r="CK4" s="86"/>
      <c r="CL4" s="86"/>
      <c r="CM4" s="86"/>
      <c r="CN4" s="86" t="s">
        <v>77</v>
      </c>
      <c r="CO4" s="86"/>
      <c r="CP4" s="86"/>
      <c r="CQ4" s="86"/>
      <c r="CR4" s="86"/>
      <c r="CS4" s="86"/>
      <c r="CT4" s="86"/>
      <c r="CU4" s="86"/>
      <c r="CV4" s="86" t="s">
        <v>78</v>
      </c>
      <c r="CW4" s="86"/>
      <c r="CX4" s="86"/>
      <c r="CY4" s="86"/>
      <c r="CZ4" s="86"/>
      <c r="DA4" s="86"/>
      <c r="DB4" s="86"/>
      <c r="DC4" s="86"/>
      <c r="DD4" s="86" t="s">
        <v>75</v>
      </c>
      <c r="DE4" s="86"/>
      <c r="DF4" s="86"/>
      <c r="DG4" s="86"/>
      <c r="DH4" s="86"/>
      <c r="DI4" s="86"/>
      <c r="DJ4" s="88">
        <v>7</v>
      </c>
      <c r="DK4" s="88"/>
      <c r="DL4" s="88"/>
      <c r="DM4" s="88"/>
      <c r="DN4" s="88"/>
    </row>
    <row r="5" spans="3:119">
      <c r="C5" s="92">
        <v>3</v>
      </c>
      <c r="D5" s="92"/>
      <c r="E5" s="92"/>
      <c r="F5" s="86" t="s">
        <v>312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42" t="str">
        <f t="shared" si="0"/>
        <v>นิติกรชำนาญการ</v>
      </c>
      <c r="T5" s="86" t="s">
        <v>311</v>
      </c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 t="s">
        <v>314</v>
      </c>
      <c r="AG5" s="86"/>
      <c r="AH5" s="86"/>
      <c r="AI5" s="86"/>
      <c r="AJ5" s="86"/>
      <c r="AK5" s="86"/>
      <c r="AL5" s="86"/>
      <c r="AM5" s="86"/>
      <c r="AN5" s="86"/>
      <c r="AO5" s="86" t="s">
        <v>217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 t="s">
        <v>74</v>
      </c>
      <c r="BH5" s="86"/>
      <c r="BI5" s="86"/>
      <c r="BJ5" s="86"/>
      <c r="BK5" s="86"/>
      <c r="BL5" s="86"/>
      <c r="BM5" s="86" t="s">
        <v>75</v>
      </c>
      <c r="BN5" s="86"/>
      <c r="BO5" s="86"/>
      <c r="BP5" s="86"/>
      <c r="BQ5" s="86"/>
      <c r="BR5" s="86"/>
      <c r="BS5" s="86" t="s">
        <v>323</v>
      </c>
      <c r="BT5" s="86"/>
      <c r="BU5" s="86"/>
      <c r="BV5" s="86"/>
      <c r="BW5" s="86"/>
      <c r="BX5" s="86" t="s">
        <v>320</v>
      </c>
      <c r="BY5" s="86"/>
      <c r="BZ5" s="86"/>
      <c r="CA5" s="86"/>
      <c r="CB5" s="86"/>
      <c r="CC5" s="86"/>
      <c r="CD5" s="86"/>
      <c r="CE5" s="86"/>
      <c r="CF5" s="86" t="s">
        <v>76</v>
      </c>
      <c r="CG5" s="86"/>
      <c r="CH5" s="86"/>
      <c r="CI5" s="86"/>
      <c r="CJ5" s="86"/>
      <c r="CK5" s="86"/>
      <c r="CL5" s="86"/>
      <c r="CM5" s="86"/>
      <c r="CN5" s="86" t="s">
        <v>77</v>
      </c>
      <c r="CO5" s="86"/>
      <c r="CP5" s="86"/>
      <c r="CQ5" s="86"/>
      <c r="CR5" s="86"/>
      <c r="CS5" s="86"/>
      <c r="CT5" s="86"/>
      <c r="CU5" s="86"/>
      <c r="CV5" s="86" t="s">
        <v>78</v>
      </c>
      <c r="CW5" s="86"/>
      <c r="CX5" s="86"/>
      <c r="CY5" s="86"/>
      <c r="CZ5" s="86"/>
      <c r="DA5" s="86"/>
      <c r="DB5" s="86"/>
      <c r="DC5" s="86"/>
      <c r="DD5" s="86" t="s">
        <v>75</v>
      </c>
      <c r="DE5" s="86"/>
      <c r="DF5" s="86"/>
      <c r="DG5" s="86"/>
      <c r="DH5" s="86"/>
      <c r="DI5" s="86"/>
      <c r="DJ5" s="88">
        <v>7</v>
      </c>
      <c r="DK5" s="88"/>
      <c r="DL5" s="88"/>
      <c r="DM5" s="88"/>
      <c r="DN5" s="88"/>
    </row>
    <row r="6" spans="3:119">
      <c r="C6" s="92">
        <v>4</v>
      </c>
      <c r="D6" s="92"/>
      <c r="E6" s="92"/>
      <c r="F6" s="86" t="s">
        <v>313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42" t="str">
        <f t="shared" si="0"/>
        <v>นิติกรปฏิบัติการ</v>
      </c>
      <c r="T6" s="86" t="s">
        <v>311</v>
      </c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 t="s">
        <v>315</v>
      </c>
      <c r="AG6" s="86"/>
      <c r="AH6" s="86"/>
      <c r="AI6" s="86"/>
      <c r="AJ6" s="86"/>
      <c r="AK6" s="86"/>
      <c r="AL6" s="86"/>
      <c r="AM6" s="86"/>
      <c r="AN6" s="86"/>
      <c r="AO6" s="86" t="s">
        <v>217</v>
      </c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 t="s">
        <v>74</v>
      </c>
      <c r="BH6" s="86"/>
      <c r="BI6" s="86"/>
      <c r="BJ6" s="86"/>
      <c r="BK6" s="86"/>
      <c r="BL6" s="86"/>
      <c r="BM6" s="86" t="s">
        <v>75</v>
      </c>
      <c r="BN6" s="86"/>
      <c r="BO6" s="86"/>
      <c r="BP6" s="86"/>
      <c r="BQ6" s="86"/>
      <c r="BR6" s="86"/>
      <c r="BS6" s="86" t="s">
        <v>321</v>
      </c>
      <c r="BT6" s="86"/>
      <c r="BU6" s="86"/>
      <c r="BV6" s="86"/>
      <c r="BW6" s="86"/>
      <c r="BX6" s="86" t="s">
        <v>320</v>
      </c>
      <c r="BY6" s="86"/>
      <c r="BZ6" s="86"/>
      <c r="CA6" s="86"/>
      <c r="CB6" s="86"/>
      <c r="CC6" s="86"/>
      <c r="CD6" s="86"/>
      <c r="CE6" s="86"/>
      <c r="CF6" s="86" t="s">
        <v>76</v>
      </c>
      <c r="CG6" s="86"/>
      <c r="CH6" s="86"/>
      <c r="CI6" s="86"/>
      <c r="CJ6" s="86"/>
      <c r="CK6" s="86"/>
      <c r="CL6" s="86"/>
      <c r="CM6" s="86"/>
      <c r="CN6" s="86" t="s">
        <v>77</v>
      </c>
      <c r="CO6" s="86"/>
      <c r="CP6" s="86"/>
      <c r="CQ6" s="86"/>
      <c r="CR6" s="86"/>
      <c r="CS6" s="86"/>
      <c r="CT6" s="86"/>
      <c r="CU6" s="86"/>
      <c r="CV6" s="86" t="s">
        <v>78</v>
      </c>
      <c r="CW6" s="86"/>
      <c r="CX6" s="86"/>
      <c r="CY6" s="86"/>
      <c r="CZ6" s="86"/>
      <c r="DA6" s="86"/>
      <c r="DB6" s="86"/>
      <c r="DC6" s="86"/>
      <c r="DD6" s="86" t="s">
        <v>75</v>
      </c>
      <c r="DE6" s="86"/>
      <c r="DF6" s="86"/>
      <c r="DG6" s="86"/>
      <c r="DH6" s="86"/>
      <c r="DI6" s="86"/>
      <c r="DJ6" s="88">
        <v>6</v>
      </c>
      <c r="DK6" s="88"/>
      <c r="DL6" s="88"/>
      <c r="DM6" s="88"/>
      <c r="DN6" s="88"/>
    </row>
    <row r="7" spans="3:119">
      <c r="C7" s="92">
        <v>5</v>
      </c>
      <c r="D7" s="92"/>
      <c r="E7" s="92"/>
      <c r="F7" s="86" t="s">
        <v>316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42" t="str">
        <f t="shared" si="0"/>
        <v>นักวิชาการสรรพสามิตลูกจ้าง</v>
      </c>
      <c r="T7" s="86" t="s">
        <v>106</v>
      </c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 t="s">
        <v>317</v>
      </c>
      <c r="AG7" s="86"/>
      <c r="AH7" s="86"/>
      <c r="AI7" s="86"/>
      <c r="AJ7" s="86"/>
      <c r="AK7" s="86"/>
      <c r="AL7" s="86"/>
      <c r="AM7" s="86"/>
      <c r="AN7" s="86"/>
      <c r="AO7" s="86" t="s">
        <v>217</v>
      </c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 t="s">
        <v>74</v>
      </c>
      <c r="BH7" s="86"/>
      <c r="BI7" s="86"/>
      <c r="BJ7" s="86"/>
      <c r="BK7" s="86"/>
      <c r="BL7" s="86"/>
      <c r="BM7" s="86" t="s">
        <v>75</v>
      </c>
      <c r="BN7" s="86"/>
      <c r="BO7" s="86"/>
      <c r="BP7" s="86"/>
      <c r="BQ7" s="86"/>
      <c r="BR7" s="86"/>
      <c r="BS7" s="86">
        <v>6</v>
      </c>
      <c r="BT7" s="86"/>
      <c r="BU7" s="86"/>
      <c r="BV7" s="86"/>
      <c r="BW7" s="86"/>
      <c r="BX7" s="86" t="s">
        <v>320</v>
      </c>
      <c r="BY7" s="86"/>
      <c r="BZ7" s="86"/>
      <c r="CA7" s="86"/>
      <c r="CB7" s="86"/>
      <c r="CC7" s="86"/>
      <c r="CD7" s="86"/>
      <c r="CE7" s="86"/>
      <c r="CF7" s="86" t="s">
        <v>320</v>
      </c>
      <c r="CG7" s="86"/>
      <c r="CH7" s="86"/>
      <c r="CI7" s="86"/>
      <c r="CJ7" s="86"/>
      <c r="CK7" s="86"/>
      <c r="CL7" s="86"/>
      <c r="CM7" s="86"/>
      <c r="CN7" s="86" t="s">
        <v>318</v>
      </c>
      <c r="CO7" s="86"/>
      <c r="CP7" s="86"/>
      <c r="CQ7" s="86"/>
      <c r="CR7" s="86"/>
      <c r="CS7" s="86"/>
      <c r="CT7" s="86"/>
      <c r="CU7" s="86"/>
      <c r="CV7" s="86" t="s">
        <v>319</v>
      </c>
      <c r="CW7" s="86"/>
      <c r="CX7" s="86"/>
      <c r="CY7" s="86"/>
      <c r="CZ7" s="86"/>
      <c r="DA7" s="86"/>
      <c r="DB7" s="86"/>
      <c r="DC7" s="86"/>
      <c r="DD7" s="86" t="s">
        <v>75</v>
      </c>
      <c r="DE7" s="86"/>
      <c r="DF7" s="86"/>
      <c r="DG7" s="86"/>
      <c r="DH7" s="86"/>
      <c r="DI7" s="86"/>
      <c r="DJ7" s="88">
        <v>1</v>
      </c>
      <c r="DK7" s="88"/>
      <c r="DL7" s="88"/>
      <c r="DM7" s="88"/>
      <c r="DN7" s="88"/>
    </row>
    <row r="8" spans="3:119">
      <c r="C8" s="92">
        <v>6</v>
      </c>
      <c r="D8" s="92"/>
      <c r="E8" s="92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42" t="str">
        <f t="shared" si="0"/>
        <v/>
      </c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8"/>
      <c r="DK8" s="88"/>
      <c r="DL8" s="88"/>
      <c r="DM8" s="88"/>
      <c r="DN8" s="88"/>
    </row>
    <row r="9" spans="3:119">
      <c r="C9" s="92">
        <v>7</v>
      </c>
      <c r="D9" s="92"/>
      <c r="E9" s="92"/>
      <c r="F9" s="86" t="s">
        <v>346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42" t="str">
        <f t="shared" si="0"/>
        <v>ผู้อำนวยการ</v>
      </c>
      <c r="T9" s="86" t="s">
        <v>347</v>
      </c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 t="s">
        <v>217</v>
      </c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 t="s">
        <v>74</v>
      </c>
      <c r="BH9" s="86"/>
      <c r="BI9" s="86"/>
      <c r="BJ9" s="86"/>
      <c r="BK9" s="86"/>
      <c r="BL9" s="86"/>
      <c r="BM9" s="86" t="s">
        <v>75</v>
      </c>
      <c r="BN9" s="86"/>
      <c r="BO9" s="86"/>
      <c r="BP9" s="86"/>
      <c r="BQ9" s="86"/>
      <c r="BR9" s="86"/>
      <c r="BS9" s="86" t="s">
        <v>337</v>
      </c>
      <c r="BT9" s="86"/>
      <c r="BU9" s="86"/>
      <c r="BV9" s="86"/>
      <c r="BW9" s="86"/>
      <c r="BX9" s="86" t="s">
        <v>74</v>
      </c>
      <c r="BY9" s="86"/>
      <c r="BZ9" s="86"/>
      <c r="CA9" s="86"/>
      <c r="CB9" s="86"/>
      <c r="CC9" s="86"/>
      <c r="CD9" s="86"/>
      <c r="CE9" s="86"/>
      <c r="CF9" s="86" t="s">
        <v>76</v>
      </c>
      <c r="CG9" s="86"/>
      <c r="CH9" s="86"/>
      <c r="CI9" s="86"/>
      <c r="CJ9" s="86"/>
      <c r="CK9" s="86"/>
      <c r="CL9" s="86"/>
      <c r="CM9" s="86"/>
      <c r="CN9" s="86" t="s">
        <v>77</v>
      </c>
      <c r="CO9" s="86"/>
      <c r="CP9" s="86"/>
      <c r="CQ9" s="86"/>
      <c r="CR9" s="86"/>
      <c r="CS9" s="86"/>
      <c r="CT9" s="86"/>
      <c r="CU9" s="86"/>
      <c r="CV9" s="86" t="s">
        <v>78</v>
      </c>
      <c r="CW9" s="86"/>
      <c r="CX9" s="86"/>
      <c r="CY9" s="86"/>
      <c r="CZ9" s="86"/>
      <c r="DA9" s="86"/>
      <c r="DB9" s="86"/>
      <c r="DC9" s="86"/>
      <c r="DD9" s="86" t="s">
        <v>75</v>
      </c>
      <c r="DE9" s="86"/>
      <c r="DF9" s="86"/>
      <c r="DG9" s="86"/>
      <c r="DH9" s="86"/>
      <c r="DI9" s="86"/>
      <c r="DJ9" s="88">
        <v>10</v>
      </c>
      <c r="DK9" s="88"/>
      <c r="DL9" s="88"/>
      <c r="DM9" s="88"/>
      <c r="DN9" s="88"/>
    </row>
    <row r="10" spans="3:119">
      <c r="C10" s="92">
        <v>8</v>
      </c>
      <c r="D10" s="92"/>
      <c r="E10" s="92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42" t="str">
        <f t="shared" si="0"/>
        <v/>
      </c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8"/>
      <c r="DK10" s="88"/>
      <c r="DL10" s="88"/>
      <c r="DM10" s="88"/>
      <c r="DN10" s="88"/>
    </row>
    <row r="11" spans="3:119">
      <c r="C11" s="92">
        <v>9</v>
      </c>
      <c r="D11" s="92"/>
      <c r="E11" s="92"/>
      <c r="F11" s="86" t="s">
        <v>339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42" t="str">
        <f t="shared" si="0"/>
        <v>นักวิชาการสรรพสามิตชำนาญการ</v>
      </c>
      <c r="T11" s="86" t="s">
        <v>106</v>
      </c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 t="s">
        <v>314</v>
      </c>
      <c r="AG11" s="86"/>
      <c r="AH11" s="86"/>
      <c r="AI11" s="86"/>
      <c r="AJ11" s="86"/>
      <c r="AK11" s="86"/>
      <c r="AL11" s="86"/>
      <c r="AM11" s="86"/>
      <c r="AN11" s="86"/>
      <c r="AO11" s="86" t="s">
        <v>217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 t="s">
        <v>74</v>
      </c>
      <c r="BH11" s="86"/>
      <c r="BI11" s="86"/>
      <c r="BJ11" s="86"/>
      <c r="BK11" s="86"/>
      <c r="BL11" s="86"/>
      <c r="BM11" s="86" t="s">
        <v>75</v>
      </c>
      <c r="BN11" s="86"/>
      <c r="BO11" s="86"/>
      <c r="BP11" s="86"/>
      <c r="BQ11" s="86"/>
      <c r="BR11" s="86"/>
      <c r="BS11" s="86" t="s">
        <v>340</v>
      </c>
      <c r="BT11" s="86"/>
      <c r="BU11" s="86"/>
      <c r="BV11" s="86"/>
      <c r="BW11" s="86"/>
      <c r="BX11" s="86" t="s">
        <v>74</v>
      </c>
      <c r="BY11" s="86"/>
      <c r="BZ11" s="86"/>
      <c r="CA11" s="86"/>
      <c r="CB11" s="86"/>
      <c r="CC11" s="86"/>
      <c r="CD11" s="86"/>
      <c r="CE11" s="86"/>
      <c r="CF11" s="86" t="s">
        <v>76</v>
      </c>
      <c r="CG11" s="86"/>
      <c r="CH11" s="86"/>
      <c r="CI11" s="86"/>
      <c r="CJ11" s="86"/>
      <c r="CK11" s="86"/>
      <c r="CL11" s="86"/>
      <c r="CM11" s="86"/>
      <c r="CN11" s="86" t="s">
        <v>77</v>
      </c>
      <c r="CO11" s="86"/>
      <c r="CP11" s="86"/>
      <c r="CQ11" s="86"/>
      <c r="CR11" s="86"/>
      <c r="CS11" s="86"/>
      <c r="CT11" s="86"/>
      <c r="CU11" s="86"/>
      <c r="CV11" s="86" t="s">
        <v>78</v>
      </c>
      <c r="CW11" s="86"/>
      <c r="CX11" s="86"/>
      <c r="CY11" s="86"/>
      <c r="CZ11" s="86"/>
      <c r="DA11" s="86"/>
      <c r="DB11" s="86"/>
      <c r="DC11" s="86"/>
      <c r="DD11" s="86" t="s">
        <v>75</v>
      </c>
      <c r="DE11" s="86"/>
      <c r="DF11" s="86"/>
      <c r="DG11" s="86"/>
      <c r="DH11" s="86"/>
      <c r="DI11" s="86"/>
      <c r="DJ11" s="88">
        <v>7</v>
      </c>
      <c r="DK11" s="88"/>
      <c r="DL11" s="88"/>
      <c r="DM11" s="88"/>
      <c r="DN11" s="88"/>
    </row>
    <row r="12" spans="3:119">
      <c r="C12" s="92">
        <v>10</v>
      </c>
      <c r="D12" s="92"/>
      <c r="E12" s="92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42" t="str">
        <f t="shared" si="0"/>
        <v/>
      </c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8"/>
      <c r="DK12" s="88"/>
      <c r="DL12" s="88"/>
      <c r="DM12" s="88"/>
      <c r="DN12" s="88"/>
    </row>
    <row r="13" spans="3:119">
      <c r="C13" s="92">
        <v>11</v>
      </c>
      <c r="D13" s="92"/>
      <c r="E13" s="92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42" t="str">
        <f t="shared" si="0"/>
        <v/>
      </c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8"/>
      <c r="DK13" s="88"/>
      <c r="DL13" s="88"/>
      <c r="DM13" s="88"/>
      <c r="DN13" s="88"/>
    </row>
    <row r="14" spans="3:119">
      <c r="C14" s="92">
        <v>12</v>
      </c>
      <c r="D14" s="92"/>
      <c r="E14" s="92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42" t="str">
        <f t="shared" si="0"/>
        <v/>
      </c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8"/>
      <c r="DK14" s="88"/>
      <c r="DL14" s="88"/>
      <c r="DM14" s="88"/>
      <c r="DN14" s="88"/>
    </row>
    <row r="15" spans="3:119">
      <c r="C15" s="92">
        <v>13</v>
      </c>
      <c r="D15" s="92"/>
      <c r="E15" s="92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42" t="str">
        <f t="shared" si="0"/>
        <v/>
      </c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8"/>
      <c r="DK15" s="88"/>
      <c r="DL15" s="88"/>
      <c r="DM15" s="88"/>
      <c r="DN15" s="88"/>
    </row>
    <row r="16" spans="3:119">
      <c r="C16" s="92">
        <v>14</v>
      </c>
      <c r="D16" s="92"/>
      <c r="E16" s="92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42" t="str">
        <f t="shared" si="0"/>
        <v/>
      </c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8"/>
      <c r="DK16" s="88"/>
      <c r="DL16" s="88"/>
      <c r="DM16" s="88"/>
      <c r="DN16" s="88"/>
    </row>
    <row r="17" spans="3:118">
      <c r="C17" s="120">
        <v>15</v>
      </c>
      <c r="D17" s="120"/>
      <c r="E17" s="120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42" t="str">
        <f t="shared" si="0"/>
        <v/>
      </c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90"/>
      <c r="DK17" s="90"/>
      <c r="DL17" s="90"/>
      <c r="DM17" s="90"/>
      <c r="DN17" s="90"/>
    </row>
    <row r="18" spans="3:118">
      <c r="C18" s="94" t="s">
        <v>72</v>
      </c>
      <c r="D18" s="94"/>
      <c r="E18" s="94"/>
      <c r="F18" s="91" t="s">
        <v>82</v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 t="s">
        <v>187</v>
      </c>
      <c r="AL18" s="91"/>
      <c r="AM18" s="91"/>
      <c r="AN18" s="91"/>
      <c r="AO18" s="93" t="s">
        <v>189</v>
      </c>
      <c r="AP18" s="93"/>
      <c r="AQ18" s="93"/>
      <c r="AR18" s="93"/>
      <c r="AS18" s="31"/>
      <c r="AT18" s="94" t="s">
        <v>72</v>
      </c>
      <c r="AU18" s="94"/>
      <c r="AV18" s="94"/>
      <c r="AW18" s="91" t="s">
        <v>82</v>
      </c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 t="s">
        <v>187</v>
      </c>
      <c r="CB18" s="91"/>
      <c r="CC18" s="91"/>
      <c r="CD18" s="91"/>
      <c r="CE18" s="93" t="s">
        <v>189</v>
      </c>
      <c r="CF18" s="93"/>
      <c r="CG18" s="93"/>
      <c r="CH18" s="93"/>
      <c r="CK18" s="94" t="s">
        <v>72</v>
      </c>
      <c r="CL18" s="94"/>
      <c r="CM18" s="94"/>
      <c r="CN18" s="91" t="s">
        <v>188</v>
      </c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</row>
    <row r="19" spans="3:118">
      <c r="C19" s="92">
        <v>1</v>
      </c>
      <c r="D19" s="92"/>
      <c r="E19" s="92"/>
      <c r="F19" s="86" t="s">
        <v>324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8" t="s">
        <v>325</v>
      </c>
      <c r="AL19" s="88"/>
      <c r="AM19" s="88"/>
      <c r="AN19" s="88"/>
      <c r="AO19" s="88">
        <v>196</v>
      </c>
      <c r="AP19" s="88"/>
      <c r="AQ19" s="88"/>
      <c r="AR19" s="88"/>
      <c r="AS19" s="31"/>
      <c r="AT19" s="92">
        <v>16</v>
      </c>
      <c r="AU19" s="92"/>
      <c r="AV19" s="92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8"/>
      <c r="CB19" s="88"/>
      <c r="CC19" s="88"/>
      <c r="CD19" s="88"/>
      <c r="CE19" s="88"/>
      <c r="CF19" s="88"/>
      <c r="CG19" s="88"/>
      <c r="CH19" s="88"/>
      <c r="CK19" s="92">
        <v>1</v>
      </c>
      <c r="CL19" s="92"/>
      <c r="CM19" s="92"/>
      <c r="CN19" s="119" t="s">
        <v>341</v>
      </c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</row>
    <row r="20" spans="3:118">
      <c r="C20" s="92">
        <v>2</v>
      </c>
      <c r="D20" s="92"/>
      <c r="E20" s="92"/>
      <c r="F20" s="86" t="s">
        <v>326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8" t="s">
        <v>327</v>
      </c>
      <c r="AL20" s="88"/>
      <c r="AM20" s="88"/>
      <c r="AN20" s="88"/>
      <c r="AO20" s="88">
        <v>196</v>
      </c>
      <c r="AP20" s="88"/>
      <c r="AQ20" s="88"/>
      <c r="AR20" s="88"/>
      <c r="AS20" s="31"/>
      <c r="AT20" s="92">
        <v>17</v>
      </c>
      <c r="AU20" s="92"/>
      <c r="AV20" s="92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8"/>
      <c r="CB20" s="88"/>
      <c r="CC20" s="88"/>
      <c r="CD20" s="88"/>
      <c r="CE20" s="88"/>
      <c r="CF20" s="88"/>
      <c r="CG20" s="88"/>
      <c r="CH20" s="88"/>
      <c r="CK20" s="92">
        <v>2</v>
      </c>
      <c r="CL20" s="92"/>
      <c r="CM20" s="92"/>
      <c r="CN20" s="119" t="s">
        <v>342</v>
      </c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</row>
    <row r="21" spans="3:118">
      <c r="C21" s="92">
        <v>3</v>
      </c>
      <c r="D21" s="92"/>
      <c r="E21" s="92"/>
      <c r="F21" s="86" t="s">
        <v>328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8" t="s">
        <v>329</v>
      </c>
      <c r="AL21" s="88"/>
      <c r="AM21" s="88"/>
      <c r="AN21" s="88"/>
      <c r="AO21" s="88">
        <v>196</v>
      </c>
      <c r="AP21" s="88"/>
      <c r="AQ21" s="88"/>
      <c r="AR21" s="88"/>
      <c r="AS21" s="31"/>
      <c r="AT21" s="92">
        <v>18</v>
      </c>
      <c r="AU21" s="92"/>
      <c r="AV21" s="92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8"/>
      <c r="CB21" s="88"/>
      <c r="CC21" s="88"/>
      <c r="CD21" s="88"/>
      <c r="CE21" s="88"/>
      <c r="CF21" s="88"/>
      <c r="CG21" s="88"/>
      <c r="CH21" s="88"/>
      <c r="CK21" s="92">
        <v>3</v>
      </c>
      <c r="CL21" s="92"/>
      <c r="CM21" s="92"/>
      <c r="CN21" s="119" t="s">
        <v>343</v>
      </c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</row>
    <row r="22" spans="3:118">
      <c r="C22" s="92">
        <v>4</v>
      </c>
      <c r="D22" s="92"/>
      <c r="E22" s="92"/>
      <c r="F22" s="86" t="s">
        <v>330</v>
      </c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8" t="s">
        <v>331</v>
      </c>
      <c r="AL22" s="88"/>
      <c r="AM22" s="88"/>
      <c r="AN22" s="88"/>
      <c r="AO22" s="88">
        <v>191</v>
      </c>
      <c r="AP22" s="88"/>
      <c r="AQ22" s="88"/>
      <c r="AR22" s="88"/>
      <c r="AS22" s="31"/>
      <c r="AT22" s="92">
        <v>19</v>
      </c>
      <c r="AU22" s="92"/>
      <c r="AV22" s="92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8"/>
      <c r="CB22" s="88"/>
      <c r="CC22" s="88"/>
      <c r="CD22" s="88"/>
      <c r="CE22" s="88"/>
      <c r="CF22" s="88"/>
      <c r="CG22" s="88"/>
      <c r="CH22" s="88"/>
      <c r="CK22" s="92">
        <v>4</v>
      </c>
      <c r="CL22" s="92"/>
      <c r="CM22" s="92"/>
      <c r="CN22" s="119" t="s">
        <v>344</v>
      </c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</row>
    <row r="23" spans="3:118">
      <c r="C23" s="92">
        <v>5</v>
      </c>
      <c r="D23" s="92"/>
      <c r="E23" s="92"/>
      <c r="F23" s="86" t="s">
        <v>332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8" t="s">
        <v>331</v>
      </c>
      <c r="AL23" s="88"/>
      <c r="AM23" s="88"/>
      <c r="AN23" s="88"/>
      <c r="AO23" s="88">
        <v>191</v>
      </c>
      <c r="AP23" s="88"/>
      <c r="AQ23" s="88"/>
      <c r="AR23" s="88"/>
      <c r="AS23" s="31"/>
      <c r="AT23" s="92">
        <v>20</v>
      </c>
      <c r="AU23" s="92"/>
      <c r="AV23" s="92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8"/>
      <c r="CB23" s="88"/>
      <c r="CC23" s="88"/>
      <c r="CD23" s="88"/>
      <c r="CE23" s="88"/>
      <c r="CF23" s="88"/>
      <c r="CG23" s="88"/>
      <c r="CH23" s="88"/>
      <c r="CK23" s="92">
        <v>5</v>
      </c>
      <c r="CL23" s="92"/>
      <c r="CM23" s="92"/>
      <c r="CN23" s="119" t="s">
        <v>107</v>
      </c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</row>
    <row r="24" spans="3:118">
      <c r="C24" s="92">
        <v>6</v>
      </c>
      <c r="D24" s="92"/>
      <c r="E24" s="92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8"/>
      <c r="AL24" s="88"/>
      <c r="AM24" s="88"/>
      <c r="AN24" s="88"/>
      <c r="AO24" s="88"/>
      <c r="AP24" s="88"/>
      <c r="AQ24" s="88"/>
      <c r="AR24" s="88"/>
      <c r="AS24" s="31"/>
      <c r="AT24" s="92">
        <v>21</v>
      </c>
      <c r="AU24" s="92"/>
      <c r="AV24" s="92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8"/>
      <c r="CB24" s="88"/>
      <c r="CC24" s="88"/>
      <c r="CD24" s="88"/>
      <c r="CE24" s="88"/>
      <c r="CF24" s="88"/>
      <c r="CG24" s="88"/>
      <c r="CH24" s="88"/>
      <c r="CK24" s="92">
        <v>6</v>
      </c>
      <c r="CL24" s="92"/>
      <c r="CM24" s="92"/>
      <c r="CN24" s="119" t="s">
        <v>108</v>
      </c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</row>
    <row r="25" spans="3:118">
      <c r="C25" s="92">
        <v>7</v>
      </c>
      <c r="D25" s="92"/>
      <c r="E25" s="92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8"/>
      <c r="AL25" s="88"/>
      <c r="AM25" s="88"/>
      <c r="AN25" s="88"/>
      <c r="AO25" s="88"/>
      <c r="AP25" s="88"/>
      <c r="AQ25" s="88"/>
      <c r="AR25" s="88"/>
      <c r="AS25" s="31"/>
      <c r="AT25" s="92">
        <v>22</v>
      </c>
      <c r="AU25" s="92"/>
      <c r="AV25" s="92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8"/>
      <c r="CB25" s="88"/>
      <c r="CC25" s="88"/>
      <c r="CD25" s="88"/>
      <c r="CE25" s="88"/>
      <c r="CF25" s="88"/>
      <c r="CG25" s="88"/>
      <c r="CH25" s="88"/>
      <c r="CK25" s="92">
        <v>7</v>
      </c>
      <c r="CL25" s="92"/>
      <c r="CM25" s="92"/>
      <c r="CN25" s="119" t="s">
        <v>109</v>
      </c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</row>
    <row r="26" spans="3:118">
      <c r="C26" s="92">
        <v>8</v>
      </c>
      <c r="D26" s="92"/>
      <c r="E26" s="92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8"/>
      <c r="AL26" s="88"/>
      <c r="AM26" s="88"/>
      <c r="AN26" s="88"/>
      <c r="AO26" s="88"/>
      <c r="AP26" s="88"/>
      <c r="AQ26" s="88"/>
      <c r="AR26" s="88"/>
      <c r="AS26" s="31"/>
      <c r="AT26" s="92">
        <v>23</v>
      </c>
      <c r="AU26" s="92"/>
      <c r="AV26" s="92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8"/>
      <c r="CB26" s="88"/>
      <c r="CC26" s="88"/>
      <c r="CD26" s="88"/>
      <c r="CE26" s="88"/>
      <c r="CF26" s="88"/>
      <c r="CG26" s="88"/>
      <c r="CH26" s="88"/>
      <c r="CK26" s="92">
        <v>8</v>
      </c>
      <c r="CL26" s="92"/>
      <c r="CM26" s="92"/>
      <c r="CN26" s="119" t="s">
        <v>110</v>
      </c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</row>
    <row r="27" spans="3:118">
      <c r="C27" s="92">
        <v>9</v>
      </c>
      <c r="D27" s="92"/>
      <c r="E27" s="92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8"/>
      <c r="AL27" s="88"/>
      <c r="AM27" s="88"/>
      <c r="AN27" s="88"/>
      <c r="AO27" s="88"/>
      <c r="AP27" s="88"/>
      <c r="AQ27" s="88"/>
      <c r="AR27" s="88"/>
      <c r="AS27" s="31"/>
      <c r="AT27" s="92">
        <v>24</v>
      </c>
      <c r="AU27" s="92"/>
      <c r="AV27" s="92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8"/>
      <c r="CB27" s="88"/>
      <c r="CC27" s="88"/>
      <c r="CD27" s="88"/>
      <c r="CE27" s="88"/>
      <c r="CF27" s="88"/>
      <c r="CG27" s="88"/>
      <c r="CH27" s="88"/>
      <c r="CK27" s="120">
        <v>9</v>
      </c>
      <c r="CL27" s="120"/>
      <c r="CM27" s="120"/>
      <c r="CN27" s="121" t="s">
        <v>227</v>
      </c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</row>
    <row r="28" spans="3:118">
      <c r="C28" s="92">
        <v>10</v>
      </c>
      <c r="D28" s="92"/>
      <c r="E28" s="92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8"/>
      <c r="AL28" s="88"/>
      <c r="AM28" s="88"/>
      <c r="AN28" s="88"/>
      <c r="AO28" s="88"/>
      <c r="AP28" s="88"/>
      <c r="AQ28" s="88"/>
      <c r="AR28" s="88"/>
      <c r="AS28" s="31"/>
      <c r="AT28" s="92">
        <v>25</v>
      </c>
      <c r="AU28" s="92"/>
      <c r="AV28" s="92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8"/>
      <c r="CB28" s="88"/>
      <c r="CC28" s="88"/>
      <c r="CD28" s="88"/>
      <c r="CE28" s="88"/>
      <c r="CF28" s="88"/>
      <c r="CG28" s="88"/>
      <c r="CH28" s="88"/>
      <c r="CK28" s="30"/>
      <c r="CL28" s="30"/>
      <c r="CM28" s="30"/>
    </row>
    <row r="29" spans="3:118">
      <c r="C29" s="92">
        <v>11</v>
      </c>
      <c r="D29" s="92"/>
      <c r="E29" s="92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8"/>
      <c r="AL29" s="88"/>
      <c r="AM29" s="88"/>
      <c r="AN29" s="88"/>
      <c r="AO29" s="88"/>
      <c r="AP29" s="88"/>
      <c r="AQ29" s="88"/>
      <c r="AR29" s="88"/>
      <c r="AS29" s="31"/>
      <c r="AT29" s="92">
        <v>26</v>
      </c>
      <c r="AU29" s="92"/>
      <c r="AV29" s="92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8"/>
      <c r="CB29" s="88"/>
      <c r="CC29" s="88"/>
      <c r="CD29" s="88"/>
      <c r="CE29" s="88"/>
      <c r="CF29" s="88"/>
      <c r="CG29" s="88"/>
      <c r="CH29" s="88"/>
      <c r="CK29" s="94" t="s">
        <v>72</v>
      </c>
      <c r="CL29" s="94"/>
      <c r="CM29" s="94"/>
      <c r="CN29" s="91" t="s">
        <v>190</v>
      </c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</row>
    <row r="30" spans="3:118">
      <c r="C30" s="92">
        <v>12</v>
      </c>
      <c r="D30" s="92"/>
      <c r="E30" s="92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8"/>
      <c r="AL30" s="88"/>
      <c r="AM30" s="88"/>
      <c r="AN30" s="88"/>
      <c r="AO30" s="88"/>
      <c r="AP30" s="88"/>
      <c r="AQ30" s="88"/>
      <c r="AR30" s="88"/>
      <c r="AS30" s="31"/>
      <c r="AT30" s="92">
        <v>27</v>
      </c>
      <c r="AU30" s="92"/>
      <c r="AV30" s="92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8"/>
      <c r="CB30" s="88"/>
      <c r="CC30" s="88"/>
      <c r="CD30" s="88"/>
      <c r="CE30" s="88"/>
      <c r="CF30" s="88"/>
      <c r="CG30" s="88"/>
      <c r="CH30" s="88"/>
      <c r="CK30" s="92">
        <v>1</v>
      </c>
      <c r="CL30" s="92"/>
      <c r="CM30" s="92"/>
      <c r="CN30" s="85" t="s">
        <v>346</v>
      </c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6" t="s">
        <v>347</v>
      </c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</row>
    <row r="31" spans="3:118">
      <c r="C31" s="92">
        <v>13</v>
      </c>
      <c r="D31" s="92"/>
      <c r="E31" s="92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8"/>
      <c r="AL31" s="88"/>
      <c r="AM31" s="88"/>
      <c r="AN31" s="88"/>
      <c r="AO31" s="88"/>
      <c r="AP31" s="88"/>
      <c r="AQ31" s="88"/>
      <c r="AR31" s="88"/>
      <c r="AS31" s="31"/>
      <c r="AT31" s="92">
        <v>28</v>
      </c>
      <c r="AU31" s="92"/>
      <c r="AV31" s="92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8"/>
      <c r="CB31" s="88"/>
      <c r="CC31" s="88"/>
      <c r="CD31" s="88"/>
      <c r="CE31" s="88"/>
      <c r="CF31" s="88"/>
      <c r="CG31" s="88"/>
      <c r="CH31" s="88"/>
      <c r="CK31" s="92">
        <v>2</v>
      </c>
      <c r="CL31" s="92"/>
      <c r="CM31" s="92"/>
      <c r="CN31" s="86" t="s">
        <v>49</v>
      </c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 t="s">
        <v>333</v>
      </c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</row>
    <row r="32" spans="3:118">
      <c r="C32" s="92">
        <v>14</v>
      </c>
      <c r="D32" s="92"/>
      <c r="E32" s="92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8"/>
      <c r="AL32" s="88"/>
      <c r="AM32" s="88"/>
      <c r="AN32" s="88"/>
      <c r="AO32" s="88"/>
      <c r="AP32" s="88"/>
      <c r="AQ32" s="88"/>
      <c r="AR32" s="88"/>
      <c r="AS32" s="31"/>
      <c r="AT32" s="92">
        <v>29</v>
      </c>
      <c r="AU32" s="92"/>
      <c r="AV32" s="92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8"/>
      <c r="CB32" s="88"/>
      <c r="CC32" s="88"/>
      <c r="CD32" s="88"/>
      <c r="CE32" s="88"/>
      <c r="CF32" s="88"/>
      <c r="CG32" s="88"/>
      <c r="CH32" s="88"/>
      <c r="CK32" s="92">
        <v>3</v>
      </c>
      <c r="CL32" s="92"/>
      <c r="CM32" s="92"/>
      <c r="CN32" s="86" t="s">
        <v>334</v>
      </c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7" t="s">
        <v>335</v>
      </c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</row>
    <row r="33" spans="3:118">
      <c r="C33" s="120">
        <v>15</v>
      </c>
      <c r="D33" s="120"/>
      <c r="E33" s="120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90"/>
      <c r="AL33" s="90"/>
      <c r="AM33" s="90"/>
      <c r="AN33" s="90"/>
      <c r="AO33" s="90"/>
      <c r="AP33" s="90"/>
      <c r="AQ33" s="90"/>
      <c r="AR33" s="90"/>
      <c r="AS33" s="31"/>
      <c r="AT33" s="120">
        <v>30</v>
      </c>
      <c r="AU33" s="120"/>
      <c r="AV33" s="120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90"/>
      <c r="CB33" s="90"/>
      <c r="CC33" s="90"/>
      <c r="CD33" s="90"/>
      <c r="CE33" s="90"/>
      <c r="CF33" s="90"/>
      <c r="CG33" s="90"/>
      <c r="CH33" s="90"/>
      <c r="CK33" s="120">
        <v>4</v>
      </c>
      <c r="CL33" s="120"/>
      <c r="CM33" s="120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</row>
    <row r="34" spans="3:118" ht="29.25">
      <c r="C34" s="82" t="s">
        <v>211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</row>
    <row r="35" spans="3:118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</row>
    <row r="36" spans="3:118">
      <c r="C36" s="80" t="s">
        <v>191</v>
      </c>
      <c r="D36" s="80"/>
      <c r="E36" s="80"/>
      <c r="F36" s="80"/>
      <c r="G36" s="80"/>
      <c r="H36" s="68" t="s">
        <v>196</v>
      </c>
      <c r="I36" s="69"/>
      <c r="J36" s="69"/>
      <c r="K36" s="107"/>
      <c r="L36" s="107"/>
      <c r="M36" s="107"/>
      <c r="N36" s="107"/>
      <c r="O36" s="107"/>
      <c r="P36" s="107"/>
      <c r="Q36" s="108"/>
      <c r="R36" s="80" t="s">
        <v>117</v>
      </c>
      <c r="S36" s="80"/>
      <c r="T36" s="80"/>
      <c r="U36" s="80"/>
      <c r="V36" s="80"/>
      <c r="W36" s="80"/>
      <c r="X36" s="68" t="s">
        <v>74</v>
      </c>
      <c r="Y36" s="69"/>
      <c r="Z36" s="69"/>
      <c r="AA36" s="69"/>
      <c r="AB36" s="69"/>
      <c r="AC36" s="69"/>
      <c r="AD36" s="69"/>
      <c r="AE36" s="69"/>
      <c r="AF36" s="69"/>
      <c r="AG36" s="69"/>
      <c r="AH36" s="70"/>
      <c r="AI36" s="80" t="s">
        <v>32</v>
      </c>
      <c r="AJ36" s="80"/>
      <c r="AK36" s="80"/>
      <c r="AL36" s="80"/>
      <c r="AM36" s="80"/>
      <c r="AN36" s="80"/>
      <c r="AO36" s="68" t="s">
        <v>77</v>
      </c>
      <c r="AP36" s="69"/>
      <c r="AQ36" s="69"/>
      <c r="AR36" s="69"/>
      <c r="AS36" s="69"/>
      <c r="AT36" s="69"/>
      <c r="AU36" s="69"/>
      <c r="AV36" s="69"/>
      <c r="AW36" s="69"/>
      <c r="AX36" s="69"/>
      <c r="AY36" s="70"/>
      <c r="AZ36" s="80" t="s">
        <v>33</v>
      </c>
      <c r="BA36" s="80"/>
      <c r="BB36" s="80"/>
      <c r="BC36" s="80"/>
      <c r="BD36" s="80"/>
      <c r="BE36" s="80"/>
      <c r="BF36" s="68" t="s">
        <v>78</v>
      </c>
      <c r="BG36" s="69"/>
      <c r="BH36" s="69"/>
      <c r="BI36" s="69"/>
      <c r="BJ36" s="69"/>
      <c r="BK36" s="69"/>
      <c r="BL36" s="69"/>
      <c r="BM36" s="69"/>
      <c r="BN36" s="70"/>
      <c r="BO36" s="80" t="s">
        <v>28</v>
      </c>
      <c r="BP36" s="80"/>
      <c r="BQ36" s="80"/>
      <c r="BR36" s="80"/>
      <c r="BS36" s="68" t="s">
        <v>75</v>
      </c>
      <c r="BT36" s="69"/>
      <c r="BU36" s="69"/>
      <c r="BV36" s="69"/>
      <c r="BW36" s="69"/>
      <c r="BX36" s="69"/>
      <c r="BY36" s="69"/>
      <c r="BZ36" s="69"/>
      <c r="CA36" s="69"/>
      <c r="CB36" s="70"/>
      <c r="CC36" s="80" t="s">
        <v>21</v>
      </c>
      <c r="CD36" s="80"/>
      <c r="CE36" s="80"/>
      <c r="CF36" s="68">
        <v>3</v>
      </c>
      <c r="CG36" s="69"/>
      <c r="CH36" s="69"/>
      <c r="CI36" s="70"/>
      <c r="CJ36" s="80" t="s">
        <v>22</v>
      </c>
      <c r="CK36" s="80"/>
      <c r="CL36" s="80"/>
      <c r="CM36" s="68" t="s">
        <v>197</v>
      </c>
      <c r="CN36" s="69"/>
      <c r="CO36" s="69"/>
      <c r="CP36" s="69"/>
      <c r="CQ36" s="69"/>
      <c r="CR36" s="69"/>
      <c r="CS36" s="69"/>
      <c r="CT36" s="69"/>
      <c r="CU36" s="70"/>
      <c r="CV36" s="80" t="s">
        <v>23</v>
      </c>
      <c r="CW36" s="80"/>
      <c r="CX36" s="80"/>
      <c r="CY36" s="68">
        <v>2560</v>
      </c>
      <c r="CZ36" s="69"/>
      <c r="DA36" s="69"/>
      <c r="DB36" s="69"/>
      <c r="DC36" s="69"/>
      <c r="DD36" s="70"/>
      <c r="DE36" s="80" t="s">
        <v>118</v>
      </c>
      <c r="DF36" s="80"/>
      <c r="DG36" s="80"/>
      <c r="DH36" s="116">
        <v>17.5</v>
      </c>
      <c r="DI36" s="117"/>
      <c r="DJ36" s="117"/>
      <c r="DK36" s="117"/>
      <c r="DL36" s="118"/>
      <c r="DM36" s="80" t="s">
        <v>168</v>
      </c>
      <c r="DN36" s="80"/>
    </row>
    <row r="37" spans="3:118">
      <c r="C37" s="20"/>
      <c r="D37" s="20"/>
      <c r="E37" s="20"/>
      <c r="F37" s="74" t="s">
        <v>192</v>
      </c>
      <c r="G37" s="74"/>
      <c r="H37" s="74"/>
      <c r="I37" s="74"/>
      <c r="J37" s="74"/>
      <c r="K37" s="111" t="s">
        <v>336</v>
      </c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3"/>
      <c r="Y37" s="113"/>
      <c r="Z37" s="113"/>
      <c r="AA37" s="113"/>
      <c r="AB37" s="113"/>
      <c r="AC37" s="113"/>
      <c r="AD37" s="113"/>
      <c r="AE37" s="113"/>
      <c r="AF37" s="114"/>
      <c r="AG37" s="74" t="s">
        <v>121</v>
      </c>
      <c r="AH37" s="74"/>
      <c r="AI37" s="74"/>
      <c r="AJ37" s="74"/>
      <c r="AK37" s="74"/>
      <c r="AL37" s="74"/>
      <c r="AM37" s="74"/>
      <c r="AN37" s="22"/>
      <c r="AO37" s="68">
        <v>5</v>
      </c>
      <c r="AP37" s="69"/>
      <c r="AQ37" s="70"/>
      <c r="AR37" s="84" t="str">
        <f>IF(AO37&gt;0,VLOOKUP(AO37,$C$19:$CH$33,4,FALSE),IF(AO37=0," "))</f>
        <v>มีไว้เพื่อขายซึ่งสุราที่ผลิตขึ้นโดยฝ่าฝืนมาตรา 153 วรรคหนึ่ง</v>
      </c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103" t="s">
        <v>181</v>
      </c>
      <c r="CF37" s="103"/>
      <c r="CG37" s="103"/>
      <c r="CH37" s="103"/>
      <c r="CI37" s="103"/>
      <c r="CJ37" s="103"/>
      <c r="CK37" s="103"/>
      <c r="CL37" s="103"/>
      <c r="CM37" s="103"/>
      <c r="CN37" s="103"/>
      <c r="CO37" s="71" t="str">
        <f>IF(AO37&gt;0,VLOOKUP(AO37,$C$19:$CH$33,35,FALSE),IF(AO37=0," "))</f>
        <v>153 ว 1</v>
      </c>
      <c r="CP37" s="71"/>
      <c r="CQ37" s="71"/>
      <c r="CR37" s="71"/>
      <c r="CS37" s="71"/>
      <c r="CT37" s="80" t="s">
        <v>169</v>
      </c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103"/>
      <c r="DH37" s="103">
        <f>IF(AO37&gt;0,VLOOKUP(AO37,$C$19:$CH$33,39,FALSE),IF(AO37=0," "))</f>
        <v>191</v>
      </c>
      <c r="DI37" s="103"/>
      <c r="DJ37" s="103"/>
      <c r="DK37" s="103"/>
      <c r="DL37" s="103"/>
      <c r="DM37" s="103"/>
      <c r="DN37" s="20"/>
    </row>
    <row r="38" spans="3:118">
      <c r="C38" s="68">
        <v>5</v>
      </c>
      <c r="D38" s="69"/>
      <c r="E38" s="70"/>
      <c r="F38" s="74" t="s">
        <v>193</v>
      </c>
      <c r="G38" s="74"/>
      <c r="H38" s="74"/>
      <c r="I38" s="74"/>
      <c r="J38" s="74"/>
      <c r="K38" s="74"/>
      <c r="L38" s="74"/>
      <c r="M38" s="74"/>
      <c r="N38" s="74"/>
      <c r="O38" s="125" t="str">
        <f>IF(C38&gt;0,VLOOKUP(C38,$C$3:$DN$17,4,FALSE),IF(C38=0," "))</f>
        <v>นางสาวนันท์นภัส รสเผือก</v>
      </c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80" t="s">
        <v>15</v>
      </c>
      <c r="AH38" s="80"/>
      <c r="AI38" s="80"/>
      <c r="AJ38" s="80"/>
      <c r="AK38" s="80"/>
      <c r="AL38" s="126" t="str">
        <f>IF(C38&gt;0,VLOOKUP(C38,$C$3:$DN$17,17,FALSE),IF(C38=0," "))</f>
        <v>นักวิชาการสรรพสามิตลูกจ้าง</v>
      </c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74" t="s">
        <v>126</v>
      </c>
      <c r="BG38" s="74"/>
      <c r="BH38" s="74"/>
      <c r="BI38" s="74"/>
      <c r="BJ38" s="83" t="str">
        <f>IF(C38&gt;0,VLOOKUP(C38,$C$3:$DN$17,39,FALSE),IF(C38=0," "))</f>
        <v>สำนักงานสรรพสามิตภาคที่ 6</v>
      </c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15"/>
      <c r="CQ38" s="115"/>
      <c r="CR38" s="115"/>
      <c r="CS38" s="115"/>
      <c r="CT38" s="115"/>
      <c r="CU38" s="115"/>
      <c r="CV38" s="115"/>
      <c r="CW38" s="115"/>
      <c r="CX38" s="115"/>
      <c r="CY38" s="46"/>
      <c r="CZ38" s="46"/>
      <c r="DA38" s="46"/>
      <c r="DB38" s="83"/>
      <c r="DC38" s="83"/>
      <c r="DD38" s="83"/>
      <c r="DE38" s="83"/>
      <c r="DF38" s="105"/>
      <c r="DG38" s="103"/>
      <c r="DH38" s="103"/>
      <c r="DI38" s="103"/>
      <c r="DJ38" s="103"/>
      <c r="DK38" s="103"/>
      <c r="DL38" s="103"/>
      <c r="DM38" s="103"/>
      <c r="DN38" s="103"/>
    </row>
    <row r="39" spans="3:118">
      <c r="C39" s="68">
        <v>2</v>
      </c>
      <c r="D39" s="69"/>
      <c r="E39" s="70"/>
      <c r="F39" s="110" t="s">
        <v>190</v>
      </c>
      <c r="G39" s="110"/>
      <c r="H39" s="110"/>
      <c r="I39" s="110"/>
      <c r="J39" s="110"/>
      <c r="K39" s="110"/>
      <c r="L39" s="110"/>
      <c r="M39" s="110"/>
      <c r="N39" s="110"/>
      <c r="O39" s="110"/>
      <c r="P39" s="73" t="str">
        <f>IF(C39&gt;0,VLOOKUP(C39,$CK$30:$DN$33,4,FALSE),IF(C39=0," "))</f>
        <v>นายประเทือง  เบ็ญพาด</v>
      </c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80" t="s">
        <v>15</v>
      </c>
      <c r="AH39" s="80"/>
      <c r="AI39" s="80"/>
      <c r="AJ39" s="80"/>
      <c r="AK39" s="80"/>
      <c r="AL39" s="83" t="str">
        <f>IF(C39&gt;0,VLOOKUP(C39,$CK$30:$DN$33,17,FALSE),IF(C39=0," "))</f>
        <v>ผู้อำนวยการส่วนกฎหมาย</v>
      </c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 t="s">
        <v>145</v>
      </c>
      <c r="BG39" s="83"/>
      <c r="BH39" s="83"/>
      <c r="BI39" s="83"/>
      <c r="BJ39" s="83"/>
      <c r="BK39" s="83"/>
      <c r="BL39" s="83"/>
      <c r="BM39" s="83"/>
      <c r="BN39" s="83"/>
      <c r="BO39" s="83"/>
      <c r="BP39" s="75"/>
      <c r="BQ39" s="68">
        <v>10</v>
      </c>
      <c r="BR39" s="69"/>
      <c r="BS39" s="69"/>
      <c r="BT39" s="70"/>
      <c r="BU39" s="80" t="s">
        <v>22</v>
      </c>
      <c r="BV39" s="80"/>
      <c r="BW39" s="80"/>
      <c r="BX39" s="68" t="s">
        <v>197</v>
      </c>
      <c r="BY39" s="69"/>
      <c r="BZ39" s="69"/>
      <c r="CA39" s="69"/>
      <c r="CB39" s="69"/>
      <c r="CC39" s="69"/>
      <c r="CD39" s="69"/>
      <c r="CE39" s="69"/>
      <c r="CF39" s="70"/>
      <c r="CG39" s="80" t="s">
        <v>23</v>
      </c>
      <c r="CH39" s="80"/>
      <c r="CI39" s="80"/>
      <c r="CJ39" s="68">
        <v>2560</v>
      </c>
      <c r="CK39" s="69"/>
      <c r="CL39" s="69"/>
      <c r="CM39" s="69"/>
      <c r="CN39" s="69"/>
      <c r="CO39" s="70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1"/>
      <c r="DC39" s="41"/>
      <c r="DD39" s="41"/>
      <c r="DE39" s="41"/>
      <c r="DF39" s="45"/>
      <c r="DG39" s="41"/>
      <c r="DH39" s="41"/>
      <c r="DI39" s="41"/>
      <c r="DJ39" s="41"/>
      <c r="DK39" s="41"/>
      <c r="DL39" s="41"/>
      <c r="DM39" s="41"/>
      <c r="DN39" s="41"/>
    </row>
    <row r="40" spans="3:118">
      <c r="C40" s="68">
        <v>1</v>
      </c>
      <c r="D40" s="69"/>
      <c r="E40" s="70"/>
      <c r="F40" s="74" t="s">
        <v>160</v>
      </c>
      <c r="G40" s="74"/>
      <c r="H40" s="74"/>
      <c r="I40" s="74"/>
      <c r="J40" s="74"/>
      <c r="K40" s="73" t="str">
        <f>IF(C40&gt;0,VLOOKUP(C40,$C$3:$DN$17,4,FALSE),IF(C40=0," "))</f>
        <v>นายประเทือง  เบ็ญพาด</v>
      </c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80" t="s">
        <v>15</v>
      </c>
      <c r="AH40" s="80"/>
      <c r="AI40" s="80"/>
      <c r="AJ40" s="80"/>
      <c r="AK40" s="80"/>
      <c r="AL40" s="83" t="str">
        <f>IF(C40&gt;0,VLOOKUP(C40,$C$3:$DN$17,17,FALSE),IF(C40=0," "))</f>
        <v>นิติกรชำนาญการพิเศษ</v>
      </c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 t="s">
        <v>146</v>
      </c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106">
        <v>12</v>
      </c>
      <c r="BU40" s="107"/>
      <c r="BV40" s="107"/>
      <c r="BW40" s="108"/>
      <c r="BX40" s="80" t="s">
        <v>22</v>
      </c>
      <c r="BY40" s="80"/>
      <c r="BZ40" s="80"/>
      <c r="CA40" s="106" t="s">
        <v>197</v>
      </c>
      <c r="CB40" s="107"/>
      <c r="CC40" s="107"/>
      <c r="CD40" s="69"/>
      <c r="CE40" s="69"/>
      <c r="CF40" s="69"/>
      <c r="CG40" s="69"/>
      <c r="CH40" s="69"/>
      <c r="CI40" s="70"/>
      <c r="CJ40" s="80" t="s">
        <v>23</v>
      </c>
      <c r="CK40" s="80"/>
      <c r="CL40" s="80"/>
      <c r="CM40" s="68">
        <v>2560</v>
      </c>
      <c r="CN40" s="69"/>
      <c r="CO40" s="69"/>
      <c r="CP40" s="69"/>
      <c r="CQ40" s="69"/>
      <c r="CR40" s="70"/>
      <c r="CS40" s="102" t="s">
        <v>116</v>
      </c>
      <c r="CT40" s="103"/>
      <c r="CU40" s="103"/>
      <c r="CV40" s="103"/>
      <c r="CW40" s="103"/>
      <c r="CX40" s="103"/>
      <c r="CY40" s="103"/>
      <c r="CZ40" s="103"/>
      <c r="DA40" s="103"/>
      <c r="DB40" s="103"/>
      <c r="DC40" s="104" t="s">
        <v>338</v>
      </c>
      <c r="DD40" s="104"/>
      <c r="DE40" s="104"/>
      <c r="DF40" s="104"/>
      <c r="DG40" s="104"/>
      <c r="DH40" s="104"/>
      <c r="DI40" s="104"/>
      <c r="DJ40" s="104"/>
      <c r="DK40" s="104"/>
      <c r="DL40" s="104"/>
      <c r="DM40" s="41"/>
      <c r="DN40" s="25"/>
    </row>
    <row r="41" spans="3:118">
      <c r="C41" s="68">
        <v>2</v>
      </c>
      <c r="D41" s="69"/>
      <c r="E41" s="70"/>
      <c r="F41" s="24" t="s">
        <v>199</v>
      </c>
      <c r="G41" s="24"/>
      <c r="H41" s="24"/>
      <c r="I41" s="24"/>
      <c r="J41" s="24"/>
      <c r="K41" s="43"/>
      <c r="L41" s="43"/>
      <c r="M41" s="54"/>
      <c r="N41" s="41" t="str">
        <f>IF(C41&gt;0,VLOOKUP(C41,$C$3:$DN$17,4,FALSE),IF(C41=0," "))</f>
        <v>นายคำรพ แก้วสีนวล</v>
      </c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80" t="s">
        <v>15</v>
      </c>
      <c r="AH41" s="80"/>
      <c r="AI41" s="80"/>
      <c r="AJ41" s="80"/>
      <c r="AK41" s="80"/>
      <c r="AL41" s="83" t="str">
        <f>IF(C41&gt;0,VLOOKUP(C41,$C$3:$DN$17,17,FALSE),IF(C41=0," "))</f>
        <v>นิติกรชำนาญการ</v>
      </c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 t="s">
        <v>119</v>
      </c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122">
        <v>50000</v>
      </c>
      <c r="BT41" s="123"/>
      <c r="BU41" s="123"/>
      <c r="BV41" s="123"/>
      <c r="BW41" s="123"/>
      <c r="BX41" s="123"/>
      <c r="BY41" s="123"/>
      <c r="BZ41" s="123"/>
      <c r="CA41" s="123"/>
      <c r="CB41" s="123"/>
      <c r="CC41" s="124"/>
      <c r="CD41" s="71" t="s">
        <v>7</v>
      </c>
      <c r="CE41" s="71"/>
      <c r="CF41" s="71"/>
      <c r="CG41" s="71"/>
      <c r="CH41" s="103" t="s">
        <v>194</v>
      </c>
      <c r="CI41" s="103"/>
      <c r="CJ41" s="103"/>
      <c r="CK41" s="103"/>
      <c r="CL41" s="105">
        <f>BS41*20/100</f>
        <v>10000</v>
      </c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 t="s">
        <v>195</v>
      </c>
      <c r="CX41" s="103"/>
      <c r="CY41" s="103"/>
      <c r="CZ41" s="103"/>
      <c r="DA41" s="105">
        <f>BS41*20/100</f>
        <v>10000</v>
      </c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39"/>
      <c r="DN41" s="25"/>
    </row>
    <row r="42" spans="3:118" s="34" customFormat="1">
      <c r="C42" s="101" t="s">
        <v>72</v>
      </c>
      <c r="D42" s="101"/>
      <c r="E42" s="101"/>
      <c r="F42" s="100" t="s">
        <v>198</v>
      </c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1" t="s">
        <v>72</v>
      </c>
      <c r="BM42" s="101"/>
      <c r="BN42" s="101"/>
      <c r="BO42" s="100" t="s">
        <v>304</v>
      </c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</row>
    <row r="43" spans="3:118">
      <c r="C43" s="33"/>
      <c r="D43" s="33"/>
      <c r="E43" s="33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33"/>
      <c r="BM43" s="33"/>
      <c r="BN43" s="33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</row>
    <row r="44" spans="3:118">
      <c r="C44" s="68">
        <v>3</v>
      </c>
      <c r="D44" s="69"/>
      <c r="E44" s="70"/>
      <c r="F44" s="67" t="s">
        <v>150</v>
      </c>
      <c r="G44" s="67"/>
      <c r="H44" s="67"/>
      <c r="I44" s="67"/>
      <c r="J44" s="67"/>
      <c r="K44" s="67"/>
      <c r="L44" s="67"/>
      <c r="M44" s="67"/>
      <c r="N44" s="67"/>
      <c r="O44" s="67"/>
      <c r="P44" s="73" t="str">
        <f>IF(C44&gt;0,VLOOKUP(C44,$C$3:$DN$17,4,FALSE),IF(C44=0," "))</f>
        <v>นางธัญญภัทร หงษ์ปาน</v>
      </c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 t="str">
        <f>IF(C44&gt;0,VLOOKUP(C44,$C$3:$DN$17,17,FALSE),IF(C44=0," "))</f>
        <v>นิติกรชำนาญการ</v>
      </c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6"/>
      <c r="BL44" s="68">
        <v>9</v>
      </c>
      <c r="BM44" s="69"/>
      <c r="BN44" s="70"/>
      <c r="BO44" s="67" t="s">
        <v>155</v>
      </c>
      <c r="BP44" s="67"/>
      <c r="BQ44" s="67"/>
      <c r="BR44" s="67"/>
      <c r="BS44" s="67"/>
      <c r="BT44" s="67"/>
      <c r="BU44" s="67"/>
      <c r="BV44" s="67"/>
      <c r="BW44" s="67"/>
      <c r="BX44" s="73" t="str">
        <f>IF(BL44&gt;0,VLOOKUP(BL44,$C$3:$DN$17,4,FALSE),IF(BL44=0," "))</f>
        <v>นายชาญยุทธ วิมล</v>
      </c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35"/>
      <c r="CS44" s="73" t="str">
        <f>IF(BL44&gt;0,VLOOKUP(BL44,$C$3:$DN$17,17,FALSE),IF(BL44=0," "))</f>
        <v>นักวิชาการสรรพสามิตชำนาญการ</v>
      </c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</row>
    <row r="45" spans="3:118">
      <c r="C45" s="68">
        <v>4</v>
      </c>
      <c r="D45" s="69"/>
      <c r="E45" s="70"/>
      <c r="F45" s="67" t="s">
        <v>151</v>
      </c>
      <c r="G45" s="67"/>
      <c r="H45" s="67"/>
      <c r="I45" s="67"/>
      <c r="J45" s="67"/>
      <c r="K45" s="67"/>
      <c r="L45" s="67"/>
      <c r="M45" s="67"/>
      <c r="N45" s="67"/>
      <c r="O45" s="67"/>
      <c r="P45" s="73" t="str">
        <f t="shared" ref="P45:P48" si="1">IF(C45&gt;0,VLOOKUP(C45,$C$3:$DN$17,4,FALSE),IF(C45=0," "))</f>
        <v>นางสาวนฤภัทร จันทร์ทุ่ง</v>
      </c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 t="str">
        <f t="shared" ref="AJ45:AJ48" si="2">IF(C45&gt;0,VLOOKUP(C45,$C$3:$DN$17,17,FALSE),IF(C45=0," "))</f>
        <v>นิติกรปฏิบัติการ</v>
      </c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6"/>
      <c r="BL45" s="68"/>
      <c r="BM45" s="69"/>
      <c r="BN45" s="70"/>
      <c r="BO45" s="67" t="s">
        <v>156</v>
      </c>
      <c r="BP45" s="67"/>
      <c r="BQ45" s="67"/>
      <c r="BR45" s="67"/>
      <c r="BS45" s="67"/>
      <c r="BT45" s="67"/>
      <c r="BU45" s="67"/>
      <c r="BV45" s="67"/>
      <c r="BW45" s="67"/>
      <c r="BX45" s="73" t="str">
        <f t="shared" ref="BX45:BX48" si="3">IF(BL45&gt;0,VLOOKUP(BL45,$C$3:$DN$17,4,FALSE),IF(BL45=0," "))</f>
        <v xml:space="preserve"> </v>
      </c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35"/>
      <c r="CS45" s="73" t="str">
        <f t="shared" ref="CS45:CS48" si="4">IF(BL45&gt;0,VLOOKUP(BL45,$C$3:$DN$17,17,FALSE),IF(BL45=0," "))</f>
        <v xml:space="preserve"> </v>
      </c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</row>
    <row r="46" spans="3:118">
      <c r="C46" s="68"/>
      <c r="D46" s="69"/>
      <c r="E46" s="70"/>
      <c r="F46" s="67" t="s">
        <v>152</v>
      </c>
      <c r="G46" s="67"/>
      <c r="H46" s="67"/>
      <c r="I46" s="67"/>
      <c r="J46" s="67"/>
      <c r="K46" s="67"/>
      <c r="L46" s="67"/>
      <c r="M46" s="67"/>
      <c r="N46" s="67"/>
      <c r="O46" s="67"/>
      <c r="P46" s="73" t="str">
        <f t="shared" si="1"/>
        <v xml:space="preserve"> </v>
      </c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 t="str">
        <f t="shared" si="2"/>
        <v xml:space="preserve"> </v>
      </c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6"/>
      <c r="BL46" s="68"/>
      <c r="BM46" s="69"/>
      <c r="BN46" s="70"/>
      <c r="BO46" s="67" t="s">
        <v>157</v>
      </c>
      <c r="BP46" s="67"/>
      <c r="BQ46" s="67"/>
      <c r="BR46" s="67"/>
      <c r="BS46" s="67"/>
      <c r="BT46" s="67"/>
      <c r="BU46" s="67"/>
      <c r="BV46" s="67"/>
      <c r="BW46" s="67"/>
      <c r="BX46" s="73" t="str">
        <f t="shared" si="3"/>
        <v xml:space="preserve"> </v>
      </c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35"/>
      <c r="CS46" s="73" t="str">
        <f t="shared" si="4"/>
        <v xml:space="preserve"> </v>
      </c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</row>
    <row r="47" spans="3:118">
      <c r="C47" s="68"/>
      <c r="D47" s="69"/>
      <c r="E47" s="70"/>
      <c r="F47" s="67" t="s">
        <v>153</v>
      </c>
      <c r="G47" s="67"/>
      <c r="H47" s="67"/>
      <c r="I47" s="67"/>
      <c r="J47" s="67"/>
      <c r="K47" s="67"/>
      <c r="L47" s="67"/>
      <c r="M47" s="67"/>
      <c r="N47" s="67"/>
      <c r="O47" s="67"/>
      <c r="P47" s="73" t="str">
        <f t="shared" si="1"/>
        <v xml:space="preserve"> </v>
      </c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 t="str">
        <f t="shared" si="2"/>
        <v xml:space="preserve"> </v>
      </c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6"/>
      <c r="BL47" s="68"/>
      <c r="BM47" s="69"/>
      <c r="BN47" s="70"/>
      <c r="BO47" s="67" t="s">
        <v>158</v>
      </c>
      <c r="BP47" s="67"/>
      <c r="BQ47" s="67"/>
      <c r="BR47" s="67"/>
      <c r="BS47" s="67"/>
      <c r="BT47" s="67"/>
      <c r="BU47" s="67"/>
      <c r="BV47" s="67"/>
      <c r="BW47" s="67"/>
      <c r="BX47" s="73" t="str">
        <f t="shared" si="3"/>
        <v xml:space="preserve"> </v>
      </c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35"/>
      <c r="CS47" s="73" t="str">
        <f t="shared" si="4"/>
        <v xml:space="preserve"> </v>
      </c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</row>
    <row r="48" spans="3:118">
      <c r="C48" s="68"/>
      <c r="D48" s="69"/>
      <c r="E48" s="70"/>
      <c r="F48" s="67" t="s">
        <v>154</v>
      </c>
      <c r="G48" s="67"/>
      <c r="H48" s="67"/>
      <c r="I48" s="67"/>
      <c r="J48" s="67"/>
      <c r="K48" s="67"/>
      <c r="L48" s="67"/>
      <c r="M48" s="67"/>
      <c r="N48" s="67"/>
      <c r="O48" s="67"/>
      <c r="P48" s="73" t="str">
        <f t="shared" si="1"/>
        <v xml:space="preserve"> </v>
      </c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 t="str">
        <f t="shared" si="2"/>
        <v xml:space="preserve"> </v>
      </c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6"/>
      <c r="BL48" s="68"/>
      <c r="BM48" s="69"/>
      <c r="BN48" s="70"/>
      <c r="BO48" s="67" t="s">
        <v>159</v>
      </c>
      <c r="BP48" s="67"/>
      <c r="BQ48" s="67"/>
      <c r="BR48" s="67"/>
      <c r="BS48" s="67"/>
      <c r="BT48" s="67"/>
      <c r="BU48" s="67"/>
      <c r="BV48" s="67"/>
      <c r="BW48" s="67"/>
      <c r="BX48" s="73" t="str">
        <f t="shared" si="3"/>
        <v xml:space="preserve"> </v>
      </c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35"/>
      <c r="CS48" s="73" t="str">
        <f t="shared" si="4"/>
        <v xml:space="preserve"> </v>
      </c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</row>
    <row r="49" spans="3:118">
      <c r="C49" s="109" t="s">
        <v>72</v>
      </c>
      <c r="D49" s="109"/>
      <c r="E49" s="109"/>
      <c r="F49" s="99" t="s">
        <v>230</v>
      </c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</row>
    <row r="50" spans="3:118">
      <c r="C50" s="36"/>
      <c r="D50" s="36"/>
      <c r="E50" s="36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</row>
    <row r="51" spans="3:118">
      <c r="C51" s="68">
        <v>1</v>
      </c>
      <c r="D51" s="69"/>
      <c r="E51" s="70"/>
      <c r="F51" s="74" t="s">
        <v>115</v>
      </c>
      <c r="G51" s="74"/>
      <c r="H51" s="74"/>
      <c r="I51" s="74"/>
      <c r="J51" s="74"/>
      <c r="K51" s="74"/>
      <c r="L51" s="74"/>
      <c r="M51" s="74"/>
      <c r="N51" s="74"/>
      <c r="O51" s="74"/>
      <c r="P51" s="73" t="str">
        <f>IF(C51&gt;0,VLOOKUP(C51,$C$3:$DN$17,4,FALSE),IF(C51=0," "))</f>
        <v>นายประเทือง  เบ็ญพาด</v>
      </c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 t="str">
        <f>IF(C51&gt;0,VLOOKUP(C51,$C$3:$DN$17,17,FALSE),IF(C51=0," "))</f>
        <v>นิติกรชำนาญการพิเศษ</v>
      </c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 t="str">
        <f>IF(C51&gt;0,VLOOKUP(C51,$C$3:$DN$17,39,FALSE),IF(C51=0," "))</f>
        <v>สำนักงานสรรพสามิตภาคที่ 6</v>
      </c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80" t="s">
        <v>21</v>
      </c>
      <c r="BS51" s="80"/>
      <c r="BT51" s="80"/>
      <c r="BU51" s="68">
        <v>12</v>
      </c>
      <c r="BV51" s="69"/>
      <c r="BW51" s="69"/>
      <c r="BX51" s="70"/>
      <c r="BY51" s="80" t="s">
        <v>22</v>
      </c>
      <c r="BZ51" s="80"/>
      <c r="CA51" s="80"/>
      <c r="CB51" s="68" t="s">
        <v>197</v>
      </c>
      <c r="CC51" s="69"/>
      <c r="CD51" s="69"/>
      <c r="CE51" s="69"/>
      <c r="CF51" s="69"/>
      <c r="CG51" s="69"/>
      <c r="CH51" s="69"/>
      <c r="CI51" s="69"/>
      <c r="CJ51" s="70"/>
      <c r="CK51" s="80" t="s">
        <v>23</v>
      </c>
      <c r="CL51" s="80"/>
      <c r="CM51" s="80"/>
      <c r="CN51" s="68">
        <v>2560</v>
      </c>
      <c r="CO51" s="69"/>
      <c r="CP51" s="69"/>
      <c r="CQ51" s="69"/>
      <c r="CR51" s="69"/>
      <c r="CS51" s="7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</row>
    <row r="52" spans="3:118">
      <c r="C52" s="68">
        <v>5</v>
      </c>
      <c r="D52" s="69"/>
      <c r="E52" s="70"/>
      <c r="F52" s="74" t="s">
        <v>43</v>
      </c>
      <c r="G52" s="74"/>
      <c r="H52" s="74"/>
      <c r="I52" s="74"/>
      <c r="J52" s="74"/>
      <c r="K52" s="74"/>
      <c r="L52" s="74"/>
      <c r="M52" s="74"/>
      <c r="N52" s="74"/>
      <c r="O52" s="74"/>
      <c r="P52" s="73" t="str">
        <f>IF(C52&gt;0,VLOOKUP(C52,$C$3:$DN$17,4,FALSE),IF(C52=0," "))</f>
        <v>นางสาวนันท์นภัส รสเผือก</v>
      </c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80" t="s">
        <v>21</v>
      </c>
      <c r="AF52" s="80"/>
      <c r="AG52" s="80"/>
      <c r="AH52" s="68">
        <v>12</v>
      </c>
      <c r="AI52" s="69"/>
      <c r="AJ52" s="69"/>
      <c r="AK52" s="70"/>
      <c r="AL52" s="80" t="s">
        <v>22</v>
      </c>
      <c r="AM52" s="80"/>
      <c r="AN52" s="80"/>
      <c r="AO52" s="68" t="s">
        <v>197</v>
      </c>
      <c r="AP52" s="69"/>
      <c r="AQ52" s="69"/>
      <c r="AR52" s="69"/>
      <c r="AS52" s="69"/>
      <c r="AT52" s="69"/>
      <c r="AU52" s="69"/>
      <c r="AV52" s="69"/>
      <c r="AW52" s="70"/>
      <c r="AX52" s="80" t="s">
        <v>23</v>
      </c>
      <c r="AY52" s="80"/>
      <c r="AZ52" s="80"/>
      <c r="BA52" s="68">
        <v>2560</v>
      </c>
      <c r="BB52" s="69"/>
      <c r="BC52" s="69"/>
      <c r="BD52" s="69"/>
      <c r="BE52" s="69"/>
      <c r="BF52" s="70"/>
      <c r="BG52" s="20"/>
      <c r="BH52" s="67" t="s">
        <v>212</v>
      </c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74" t="s">
        <v>213</v>
      </c>
      <c r="BT52" s="74"/>
      <c r="BU52" s="74"/>
      <c r="BV52" s="75"/>
      <c r="BW52" s="68">
        <v>3</v>
      </c>
      <c r="BX52" s="69"/>
      <c r="BY52" s="70"/>
      <c r="BZ52" s="72" t="str">
        <f>IF(BW52&gt;0,VLOOKUP(BW52,$C$3:$DN$17,4,FALSE),IF(BW52=0," "))</f>
        <v>นางธัญญภัทร หงษ์ปาน</v>
      </c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1" t="s">
        <v>214</v>
      </c>
      <c r="CO52" s="71"/>
      <c r="CP52" s="71"/>
      <c r="CQ52" s="20"/>
      <c r="CR52" s="68">
        <v>2</v>
      </c>
      <c r="CS52" s="69"/>
      <c r="CT52" s="70"/>
      <c r="CU52" s="72" t="str">
        <f>IF(CR52&gt;0,VLOOKUP(CR52,$C$3:$DN$17,4,FALSE),IF(CR52=0," "))</f>
        <v>นายคำรพ แก้วสีนวล</v>
      </c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20"/>
      <c r="DN52" s="20"/>
    </row>
    <row r="53" spans="3:118">
      <c r="C53" s="22"/>
      <c r="D53" s="22"/>
      <c r="E53" s="22"/>
      <c r="F53" s="98" t="s">
        <v>42</v>
      </c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20"/>
      <c r="AE53" s="80" t="s">
        <v>58</v>
      </c>
      <c r="AF53" s="80"/>
      <c r="AG53" s="80"/>
      <c r="AH53" s="80"/>
      <c r="AI53" s="80"/>
      <c r="AJ53" s="80"/>
      <c r="AK53" s="80"/>
      <c r="AL53" s="20"/>
      <c r="AM53" s="80" t="s">
        <v>215</v>
      </c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 t="s">
        <v>216</v>
      </c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 t="s">
        <v>122</v>
      </c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</row>
    <row r="54" spans="3:118">
      <c r="C54" s="68">
        <v>7</v>
      </c>
      <c r="D54" s="69"/>
      <c r="E54" s="70"/>
      <c r="F54" s="67" t="s">
        <v>200</v>
      </c>
      <c r="G54" s="67"/>
      <c r="H54" s="67"/>
      <c r="I54" s="67"/>
      <c r="J54" s="67"/>
      <c r="K54" s="67"/>
      <c r="L54" s="67"/>
      <c r="M54" s="67"/>
      <c r="N54" s="67"/>
      <c r="O54" s="67"/>
      <c r="P54" s="73" t="str">
        <f t="shared" ref="P54:P63" si="5">IF(C54&gt;0,VLOOKUP(C54,$C$3:$DN$17,4,FALSE),IF(C54=0," "))</f>
        <v>นาย ก</v>
      </c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6"/>
      <c r="AE54" s="95">
        <v>2420.96</v>
      </c>
      <c r="AF54" s="96"/>
      <c r="AG54" s="96"/>
      <c r="AH54" s="96"/>
      <c r="AI54" s="96"/>
      <c r="AJ54" s="96"/>
      <c r="AK54" s="97"/>
      <c r="AL54" s="35"/>
      <c r="AM54" s="68">
        <v>1</v>
      </c>
      <c r="AN54" s="69"/>
      <c r="AO54" s="70"/>
      <c r="AP54" s="72" t="str">
        <f>IF(AM54&gt;0,VLOOKUP(AM54,$C$3:$DN$17,4,FALSE),IF(AM54=0," "))</f>
        <v>นายประเทือง  เบ็ญพาด</v>
      </c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6"/>
      <c r="BD54" s="68">
        <v>9</v>
      </c>
      <c r="BE54" s="69"/>
      <c r="BF54" s="70"/>
      <c r="BG54" s="72" t="str">
        <f t="shared" ref="BG54:BG63" si="6">IF(BD54&gt;0,VLOOKUP(BD54,$C$3:$DN$17,4,FALSE),IF(BD54=0," "))</f>
        <v>นายชาญยุทธ วิมล</v>
      </c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6"/>
      <c r="BU54" s="77" t="s">
        <v>345</v>
      </c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9"/>
    </row>
    <row r="55" spans="3:118">
      <c r="C55" s="68">
        <v>3</v>
      </c>
      <c r="D55" s="69"/>
      <c r="E55" s="70"/>
      <c r="F55" s="67" t="s">
        <v>201</v>
      </c>
      <c r="G55" s="67"/>
      <c r="H55" s="67"/>
      <c r="I55" s="67"/>
      <c r="J55" s="67"/>
      <c r="K55" s="67"/>
      <c r="L55" s="67"/>
      <c r="M55" s="67"/>
      <c r="N55" s="67"/>
      <c r="O55" s="67"/>
      <c r="P55" s="73" t="str">
        <f t="shared" si="5"/>
        <v>นางธัญญภัทร หงษ์ปาน</v>
      </c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6"/>
      <c r="AE55" s="95">
        <v>1894.67</v>
      </c>
      <c r="AF55" s="96"/>
      <c r="AG55" s="96"/>
      <c r="AH55" s="96"/>
      <c r="AI55" s="96"/>
      <c r="AJ55" s="96"/>
      <c r="AK55" s="97"/>
      <c r="AL55" s="35"/>
      <c r="AM55" s="68">
        <v>9</v>
      </c>
      <c r="AN55" s="69"/>
      <c r="AO55" s="70"/>
      <c r="AP55" s="72" t="str">
        <f t="shared" ref="AP55:AP63" si="7">IF(AM55&gt;0,VLOOKUP(AM55,$C$3:$DN$17,4,FALSE),IF(AM55=0," "))</f>
        <v>นายชาญยุทธ วิมล</v>
      </c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6"/>
      <c r="BD55" s="68">
        <v>4</v>
      </c>
      <c r="BE55" s="69"/>
      <c r="BF55" s="70"/>
      <c r="BG55" s="72" t="str">
        <f t="shared" si="6"/>
        <v>นางสาวนฤภัทร จันทร์ทุ่ง</v>
      </c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6"/>
      <c r="BU55" s="77" t="s">
        <v>345</v>
      </c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9"/>
    </row>
    <row r="56" spans="3:118">
      <c r="C56" s="68">
        <v>4</v>
      </c>
      <c r="D56" s="69"/>
      <c r="E56" s="70"/>
      <c r="F56" s="67" t="s">
        <v>202</v>
      </c>
      <c r="G56" s="67"/>
      <c r="H56" s="67"/>
      <c r="I56" s="67"/>
      <c r="J56" s="67"/>
      <c r="K56" s="67"/>
      <c r="L56" s="67"/>
      <c r="M56" s="67"/>
      <c r="N56" s="67"/>
      <c r="O56" s="67"/>
      <c r="P56" s="73" t="str">
        <f t="shared" si="5"/>
        <v>นางสาวนฤภัทร จันทร์ทุ่ง</v>
      </c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6"/>
      <c r="AE56" s="95">
        <v>1719.24</v>
      </c>
      <c r="AF56" s="96"/>
      <c r="AG56" s="96"/>
      <c r="AH56" s="96"/>
      <c r="AI56" s="96"/>
      <c r="AJ56" s="96"/>
      <c r="AK56" s="97"/>
      <c r="AL56" s="35"/>
      <c r="AM56" s="68">
        <v>2</v>
      </c>
      <c r="AN56" s="69"/>
      <c r="AO56" s="70"/>
      <c r="AP56" s="72" t="str">
        <f t="shared" si="7"/>
        <v>นายคำรพ แก้วสีนวล</v>
      </c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6"/>
      <c r="BD56" s="68">
        <v>3</v>
      </c>
      <c r="BE56" s="69"/>
      <c r="BF56" s="70"/>
      <c r="BG56" s="72" t="str">
        <f t="shared" si="6"/>
        <v>นางธัญญภัทร หงษ์ปาน</v>
      </c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6"/>
      <c r="BU56" s="77" t="s">
        <v>345</v>
      </c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9"/>
    </row>
    <row r="57" spans="3:118">
      <c r="C57" s="68">
        <v>9</v>
      </c>
      <c r="D57" s="69"/>
      <c r="E57" s="70"/>
      <c r="F57" s="67" t="s">
        <v>203</v>
      </c>
      <c r="G57" s="67"/>
      <c r="H57" s="67"/>
      <c r="I57" s="67"/>
      <c r="J57" s="67"/>
      <c r="K57" s="67"/>
      <c r="L57" s="67"/>
      <c r="M57" s="67"/>
      <c r="N57" s="67"/>
      <c r="O57" s="67"/>
      <c r="P57" s="73" t="str">
        <f t="shared" si="5"/>
        <v>นายชาญยุทธ วิมล</v>
      </c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6"/>
      <c r="AE57" s="95">
        <v>1228.01</v>
      </c>
      <c r="AF57" s="96"/>
      <c r="AG57" s="96"/>
      <c r="AH57" s="96"/>
      <c r="AI57" s="96"/>
      <c r="AJ57" s="96"/>
      <c r="AK57" s="97"/>
      <c r="AL57" s="35"/>
      <c r="AM57" s="68">
        <v>2</v>
      </c>
      <c r="AN57" s="69"/>
      <c r="AO57" s="70"/>
      <c r="AP57" s="72" t="str">
        <f t="shared" si="7"/>
        <v>นายคำรพ แก้วสีนวล</v>
      </c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6"/>
      <c r="BD57" s="68">
        <v>3</v>
      </c>
      <c r="BE57" s="69"/>
      <c r="BF57" s="70"/>
      <c r="BG57" s="72" t="str">
        <f t="shared" si="6"/>
        <v>นางธัญญภัทร หงษ์ปาน</v>
      </c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6"/>
      <c r="BU57" s="77" t="s">
        <v>345</v>
      </c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9"/>
    </row>
    <row r="58" spans="3:118">
      <c r="C58" s="68"/>
      <c r="D58" s="69"/>
      <c r="E58" s="70"/>
      <c r="F58" s="67" t="s">
        <v>204</v>
      </c>
      <c r="G58" s="67"/>
      <c r="H58" s="67"/>
      <c r="I58" s="67"/>
      <c r="J58" s="67"/>
      <c r="K58" s="67"/>
      <c r="L58" s="67"/>
      <c r="M58" s="67"/>
      <c r="N58" s="67"/>
      <c r="O58" s="67"/>
      <c r="P58" s="73" t="str">
        <f t="shared" si="5"/>
        <v xml:space="preserve"> </v>
      </c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6"/>
      <c r="AE58" s="95"/>
      <c r="AF58" s="96"/>
      <c r="AG58" s="96"/>
      <c r="AH58" s="96"/>
      <c r="AI58" s="96"/>
      <c r="AJ58" s="96"/>
      <c r="AK58" s="97"/>
      <c r="AL58" s="35"/>
      <c r="AM58" s="68"/>
      <c r="AN58" s="69"/>
      <c r="AO58" s="70"/>
      <c r="AP58" s="72" t="str">
        <f t="shared" si="7"/>
        <v xml:space="preserve"> </v>
      </c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6"/>
      <c r="BD58" s="68"/>
      <c r="BE58" s="69"/>
      <c r="BF58" s="70"/>
      <c r="BG58" s="72" t="str">
        <f t="shared" si="6"/>
        <v xml:space="preserve"> </v>
      </c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6"/>
      <c r="BU58" s="77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9"/>
    </row>
    <row r="59" spans="3:118">
      <c r="C59" s="68"/>
      <c r="D59" s="69"/>
      <c r="E59" s="70"/>
      <c r="F59" s="67" t="s">
        <v>205</v>
      </c>
      <c r="G59" s="67"/>
      <c r="H59" s="67"/>
      <c r="I59" s="67"/>
      <c r="J59" s="67"/>
      <c r="K59" s="67"/>
      <c r="L59" s="67"/>
      <c r="M59" s="67"/>
      <c r="N59" s="67"/>
      <c r="O59" s="67"/>
      <c r="P59" s="73" t="str">
        <f t="shared" si="5"/>
        <v xml:space="preserve"> </v>
      </c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6"/>
      <c r="AE59" s="95"/>
      <c r="AF59" s="96"/>
      <c r="AG59" s="96"/>
      <c r="AH59" s="96"/>
      <c r="AI59" s="96"/>
      <c r="AJ59" s="96"/>
      <c r="AK59" s="97"/>
      <c r="AL59" s="35"/>
      <c r="AM59" s="68"/>
      <c r="AN59" s="69"/>
      <c r="AO59" s="70"/>
      <c r="AP59" s="72" t="str">
        <f t="shared" si="7"/>
        <v xml:space="preserve"> </v>
      </c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6"/>
      <c r="BD59" s="68"/>
      <c r="BE59" s="69"/>
      <c r="BF59" s="70"/>
      <c r="BG59" s="72" t="str">
        <f t="shared" si="6"/>
        <v xml:space="preserve"> </v>
      </c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6"/>
      <c r="BU59" s="77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9"/>
    </row>
    <row r="60" spans="3:118">
      <c r="C60" s="68"/>
      <c r="D60" s="69"/>
      <c r="E60" s="70"/>
      <c r="F60" s="67" t="s">
        <v>206</v>
      </c>
      <c r="G60" s="67"/>
      <c r="H60" s="67"/>
      <c r="I60" s="67"/>
      <c r="J60" s="67"/>
      <c r="K60" s="67"/>
      <c r="L60" s="67"/>
      <c r="M60" s="67"/>
      <c r="N60" s="67"/>
      <c r="O60" s="67"/>
      <c r="P60" s="73" t="str">
        <f t="shared" si="5"/>
        <v xml:space="preserve"> </v>
      </c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6"/>
      <c r="AE60" s="95"/>
      <c r="AF60" s="96"/>
      <c r="AG60" s="96"/>
      <c r="AH60" s="96"/>
      <c r="AI60" s="96"/>
      <c r="AJ60" s="96"/>
      <c r="AK60" s="97"/>
      <c r="AL60" s="35"/>
      <c r="AM60" s="68"/>
      <c r="AN60" s="69"/>
      <c r="AO60" s="70"/>
      <c r="AP60" s="72" t="str">
        <f t="shared" si="7"/>
        <v xml:space="preserve"> </v>
      </c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6"/>
      <c r="BD60" s="68"/>
      <c r="BE60" s="69"/>
      <c r="BF60" s="70"/>
      <c r="BG60" s="72" t="str">
        <f t="shared" si="6"/>
        <v xml:space="preserve"> </v>
      </c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6"/>
      <c r="BU60" s="77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9"/>
    </row>
    <row r="61" spans="3:118">
      <c r="C61" s="68"/>
      <c r="D61" s="69"/>
      <c r="E61" s="70"/>
      <c r="F61" s="67" t="s">
        <v>207</v>
      </c>
      <c r="G61" s="67"/>
      <c r="H61" s="67"/>
      <c r="I61" s="67"/>
      <c r="J61" s="67"/>
      <c r="K61" s="67"/>
      <c r="L61" s="67"/>
      <c r="M61" s="67"/>
      <c r="N61" s="67"/>
      <c r="O61" s="67"/>
      <c r="P61" s="73" t="str">
        <f t="shared" si="5"/>
        <v xml:space="preserve"> </v>
      </c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6"/>
      <c r="AE61" s="95"/>
      <c r="AF61" s="96"/>
      <c r="AG61" s="96"/>
      <c r="AH61" s="96"/>
      <c r="AI61" s="96"/>
      <c r="AJ61" s="96"/>
      <c r="AK61" s="97"/>
      <c r="AL61" s="35"/>
      <c r="AM61" s="68"/>
      <c r="AN61" s="69"/>
      <c r="AO61" s="70"/>
      <c r="AP61" s="72" t="str">
        <f t="shared" si="7"/>
        <v xml:space="preserve"> </v>
      </c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6"/>
      <c r="BD61" s="68"/>
      <c r="BE61" s="69"/>
      <c r="BF61" s="70"/>
      <c r="BG61" s="72" t="str">
        <f t="shared" si="6"/>
        <v xml:space="preserve"> </v>
      </c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6"/>
      <c r="BU61" s="77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9"/>
    </row>
    <row r="62" spans="3:118">
      <c r="C62" s="68"/>
      <c r="D62" s="69"/>
      <c r="E62" s="70"/>
      <c r="F62" s="67" t="s">
        <v>208</v>
      </c>
      <c r="G62" s="67"/>
      <c r="H62" s="67"/>
      <c r="I62" s="67"/>
      <c r="J62" s="67"/>
      <c r="K62" s="67"/>
      <c r="L62" s="67"/>
      <c r="M62" s="67"/>
      <c r="N62" s="67"/>
      <c r="O62" s="67"/>
      <c r="P62" s="73" t="str">
        <f t="shared" si="5"/>
        <v xml:space="preserve"> </v>
      </c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6"/>
      <c r="AE62" s="95"/>
      <c r="AF62" s="96"/>
      <c r="AG62" s="96"/>
      <c r="AH62" s="96"/>
      <c r="AI62" s="96"/>
      <c r="AJ62" s="96"/>
      <c r="AK62" s="97"/>
      <c r="AL62" s="35"/>
      <c r="AM62" s="68"/>
      <c r="AN62" s="69"/>
      <c r="AO62" s="70"/>
      <c r="AP62" s="72" t="str">
        <f t="shared" si="7"/>
        <v xml:space="preserve"> </v>
      </c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6"/>
      <c r="BD62" s="68"/>
      <c r="BE62" s="69"/>
      <c r="BF62" s="70"/>
      <c r="BG62" s="72" t="str">
        <f t="shared" si="6"/>
        <v xml:space="preserve"> </v>
      </c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6"/>
      <c r="BU62" s="77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9"/>
    </row>
    <row r="63" spans="3:118">
      <c r="C63" s="68"/>
      <c r="D63" s="69"/>
      <c r="E63" s="70"/>
      <c r="F63" s="67" t="s">
        <v>209</v>
      </c>
      <c r="G63" s="67"/>
      <c r="H63" s="67"/>
      <c r="I63" s="67"/>
      <c r="J63" s="67"/>
      <c r="K63" s="67"/>
      <c r="L63" s="67"/>
      <c r="M63" s="67"/>
      <c r="N63" s="67"/>
      <c r="O63" s="67"/>
      <c r="P63" s="73" t="str">
        <f t="shared" si="5"/>
        <v xml:space="preserve"> </v>
      </c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6"/>
      <c r="AE63" s="95"/>
      <c r="AF63" s="96"/>
      <c r="AG63" s="96"/>
      <c r="AH63" s="96"/>
      <c r="AI63" s="96"/>
      <c r="AJ63" s="96"/>
      <c r="AK63" s="97"/>
      <c r="AL63" s="35"/>
      <c r="AM63" s="68"/>
      <c r="AN63" s="69"/>
      <c r="AO63" s="70"/>
      <c r="AP63" s="72" t="str">
        <f t="shared" si="7"/>
        <v xml:space="preserve"> </v>
      </c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6"/>
      <c r="BD63" s="68"/>
      <c r="BE63" s="69"/>
      <c r="BF63" s="70"/>
      <c r="BG63" s="72" t="str">
        <f t="shared" si="6"/>
        <v xml:space="preserve"> </v>
      </c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6"/>
      <c r="BU63" s="77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9"/>
    </row>
    <row r="64" spans="3:118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</row>
  </sheetData>
  <mergeCells count="628">
    <mergeCell ref="AT31:AV31"/>
    <mergeCell ref="AT32:AV32"/>
    <mergeCell ref="AO2:BF2"/>
    <mergeCell ref="BG2:BL2"/>
    <mergeCell ref="BM2:BR2"/>
    <mergeCell ref="CE20:CH20"/>
    <mergeCell ref="AO18:AR18"/>
    <mergeCell ref="AT18:AV18"/>
    <mergeCell ref="AW18:BZ18"/>
    <mergeCell ref="AT21:AV21"/>
    <mergeCell ref="AT22:AV22"/>
    <mergeCell ref="AW21:BZ21"/>
    <mergeCell ref="BX4:CE4"/>
    <mergeCell ref="CF4:CM4"/>
    <mergeCell ref="AO10:BF10"/>
    <mergeCell ref="BG10:BL10"/>
    <mergeCell ref="BM10:BR10"/>
    <mergeCell ref="BS10:BW10"/>
    <mergeCell ref="BX10:CE10"/>
    <mergeCell ref="CF10:CM10"/>
    <mergeCell ref="BX14:CE14"/>
    <mergeCell ref="CF14:CM14"/>
    <mergeCell ref="AO19:AR19"/>
    <mergeCell ref="AO28:AR28"/>
    <mergeCell ref="C2:E2"/>
    <mergeCell ref="F2:R2"/>
    <mergeCell ref="T2:AE2"/>
    <mergeCell ref="AF2:AN2"/>
    <mergeCell ref="C41:E41"/>
    <mergeCell ref="AG41:AK41"/>
    <mergeCell ref="AL41:BE41"/>
    <mergeCell ref="BQ39:BT39"/>
    <mergeCell ref="BF41:BR41"/>
    <mergeCell ref="BS41:CC41"/>
    <mergeCell ref="O38:AF38"/>
    <mergeCell ref="AL38:BE38"/>
    <mergeCell ref="C13:E13"/>
    <mergeCell ref="C14:E14"/>
    <mergeCell ref="C15:E15"/>
    <mergeCell ref="C16:E16"/>
    <mergeCell ref="C17:E17"/>
    <mergeCell ref="C7:E7"/>
    <mergeCell ref="C8:E8"/>
    <mergeCell ref="C9:E9"/>
    <mergeCell ref="C10:E10"/>
    <mergeCell ref="C11:E11"/>
    <mergeCell ref="C12:E12"/>
    <mergeCell ref="C30:E30"/>
    <mergeCell ref="DJ3:DN3"/>
    <mergeCell ref="C3:E3"/>
    <mergeCell ref="C5:E5"/>
    <mergeCell ref="C6:E6"/>
    <mergeCell ref="F3:R3"/>
    <mergeCell ref="T3:AE3"/>
    <mergeCell ref="AF3:AN3"/>
    <mergeCell ref="AO3:BF3"/>
    <mergeCell ref="CN2:CU2"/>
    <mergeCell ref="CN3:CU3"/>
    <mergeCell ref="CV2:DC2"/>
    <mergeCell ref="CV3:DC3"/>
    <mergeCell ref="DD3:DI3"/>
    <mergeCell ref="DD2:DI2"/>
    <mergeCell ref="C4:E4"/>
    <mergeCell ref="BS2:BW2"/>
    <mergeCell ref="BX2:CE2"/>
    <mergeCell ref="CF2:CM2"/>
    <mergeCell ref="BS3:BW3"/>
    <mergeCell ref="BX3:CE3"/>
    <mergeCell ref="CF3:CM3"/>
    <mergeCell ref="BG3:BL3"/>
    <mergeCell ref="BM3:BR3"/>
    <mergeCell ref="F4:R4"/>
    <mergeCell ref="C31:E31"/>
    <mergeCell ref="C32:E32"/>
    <mergeCell ref="C33:E33"/>
    <mergeCell ref="AK18:AN18"/>
    <mergeCell ref="F18:AJ18"/>
    <mergeCell ref="F21:AJ21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AK19:AN19"/>
    <mergeCell ref="F28:AJ28"/>
    <mergeCell ref="AK28:AN28"/>
    <mergeCell ref="F32:AJ32"/>
    <mergeCell ref="AK32:AN32"/>
    <mergeCell ref="F19:AJ19"/>
    <mergeCell ref="AT33:AV33"/>
    <mergeCell ref="AT23:AV23"/>
    <mergeCell ref="AT24:AV24"/>
    <mergeCell ref="AT25:AV25"/>
    <mergeCell ref="AT26:AV26"/>
    <mergeCell ref="AT27:AV27"/>
    <mergeCell ref="AT28:AV28"/>
    <mergeCell ref="CN25:DN25"/>
    <mergeCell ref="CN26:DN26"/>
    <mergeCell ref="CN27:DN27"/>
    <mergeCell ref="CK31:CM31"/>
    <mergeCell ref="CK32:CM32"/>
    <mergeCell ref="CK33:CM33"/>
    <mergeCell ref="CN29:DN29"/>
    <mergeCell ref="CK29:CM29"/>
    <mergeCell ref="CK30:CM30"/>
    <mergeCell ref="AW26:BZ26"/>
    <mergeCell ref="CA26:CD26"/>
    <mergeCell ref="CE26:CH26"/>
    <mergeCell ref="DA33:DN33"/>
    <mergeCell ref="AW24:BZ24"/>
    <mergeCell ref="AW27:BZ27"/>
    <mergeCell ref="AT29:AV29"/>
    <mergeCell ref="AT30:AV30"/>
    <mergeCell ref="CN19:DN19"/>
    <mergeCell ref="CN20:DN20"/>
    <mergeCell ref="CN21:DN21"/>
    <mergeCell ref="CN22:DN22"/>
    <mergeCell ref="CN23:DN23"/>
    <mergeCell ref="CN24:DN24"/>
    <mergeCell ref="CK25:CM25"/>
    <mergeCell ref="CK26:CM26"/>
    <mergeCell ref="CK27:CM27"/>
    <mergeCell ref="CK19:CM19"/>
    <mergeCell ref="CK20:CM20"/>
    <mergeCell ref="CK21:CM21"/>
    <mergeCell ref="CK22:CM22"/>
    <mergeCell ref="CK23:CM23"/>
    <mergeCell ref="CK24:CM24"/>
    <mergeCell ref="DM36:DN36"/>
    <mergeCell ref="F37:J37"/>
    <mergeCell ref="F38:N38"/>
    <mergeCell ref="CJ36:CL36"/>
    <mergeCell ref="CM36:CU36"/>
    <mergeCell ref="CV36:CX36"/>
    <mergeCell ref="CY36:DD36"/>
    <mergeCell ref="DE36:DG36"/>
    <mergeCell ref="DH36:DL36"/>
    <mergeCell ref="AZ36:BE36"/>
    <mergeCell ref="BF36:BN36"/>
    <mergeCell ref="BO36:BR36"/>
    <mergeCell ref="BS36:CB36"/>
    <mergeCell ref="CC36:CE36"/>
    <mergeCell ref="CF36:CI36"/>
    <mergeCell ref="C36:G36"/>
    <mergeCell ref="H36:Q36"/>
    <mergeCell ref="R36:W36"/>
    <mergeCell ref="X36:AH36"/>
    <mergeCell ref="AI36:AN36"/>
    <mergeCell ref="AO36:AY36"/>
    <mergeCell ref="CT37:DG37"/>
    <mergeCell ref="CE37:CN37"/>
    <mergeCell ref="F39:O39"/>
    <mergeCell ref="P39:AF39"/>
    <mergeCell ref="DH37:DM37"/>
    <mergeCell ref="C38:E38"/>
    <mergeCell ref="C39:E39"/>
    <mergeCell ref="AG37:AM37"/>
    <mergeCell ref="K37:AF37"/>
    <mergeCell ref="DF38:DN38"/>
    <mergeCell ref="AL39:BE39"/>
    <mergeCell ref="BF39:BP39"/>
    <mergeCell ref="CE38:CO38"/>
    <mergeCell ref="BJ38:CD38"/>
    <mergeCell ref="CP38:CX38"/>
    <mergeCell ref="DB38:DE38"/>
    <mergeCell ref="BF38:BI38"/>
    <mergeCell ref="CO37:CS37"/>
    <mergeCell ref="BU39:BW39"/>
    <mergeCell ref="BX39:CF39"/>
    <mergeCell ref="CG39:CI39"/>
    <mergeCell ref="CJ39:CO39"/>
    <mergeCell ref="C49:E49"/>
    <mergeCell ref="C51:E51"/>
    <mergeCell ref="F40:J40"/>
    <mergeCell ref="K40:AF40"/>
    <mergeCell ref="AG38:AK38"/>
    <mergeCell ref="AG39:AK39"/>
    <mergeCell ref="AG40:AK40"/>
    <mergeCell ref="C44:E44"/>
    <mergeCell ref="C45:E45"/>
    <mergeCell ref="C46:E46"/>
    <mergeCell ref="C47:E47"/>
    <mergeCell ref="C48:E48"/>
    <mergeCell ref="C42:E42"/>
    <mergeCell ref="P44:AI44"/>
    <mergeCell ref="AJ44:BK44"/>
    <mergeCell ref="AJ45:BK45"/>
    <mergeCell ref="AJ46:BK46"/>
    <mergeCell ref="AJ47:BK47"/>
    <mergeCell ref="AJ48:BK48"/>
    <mergeCell ref="P45:AI45"/>
    <mergeCell ref="P46:AI46"/>
    <mergeCell ref="P47:AI47"/>
    <mergeCell ref="P48:AI48"/>
    <mergeCell ref="AX51:BQ51"/>
    <mergeCell ref="CS44:DN44"/>
    <mergeCell ref="BL45:BN45"/>
    <mergeCell ref="CS45:DN45"/>
    <mergeCell ref="BL46:BN46"/>
    <mergeCell ref="CS46:DN46"/>
    <mergeCell ref="BL44:BN44"/>
    <mergeCell ref="BL47:BN47"/>
    <mergeCell ref="BL42:BN42"/>
    <mergeCell ref="CS40:DB40"/>
    <mergeCell ref="DC40:DL40"/>
    <mergeCell ref="CD41:CG41"/>
    <mergeCell ref="CW41:CZ41"/>
    <mergeCell ref="CH41:CK41"/>
    <mergeCell ref="CL41:CV41"/>
    <mergeCell ref="DA41:DL41"/>
    <mergeCell ref="BF40:BS40"/>
    <mergeCell ref="BT40:BW40"/>
    <mergeCell ref="BX40:BZ40"/>
    <mergeCell ref="CA40:CI40"/>
    <mergeCell ref="CJ40:CL40"/>
    <mergeCell ref="CM40:CR40"/>
    <mergeCell ref="C54:E54"/>
    <mergeCell ref="C52:E52"/>
    <mergeCell ref="BX47:CQ47"/>
    <mergeCell ref="BO48:BW48"/>
    <mergeCell ref="BX48:CQ48"/>
    <mergeCell ref="C40:E40"/>
    <mergeCell ref="F42:BK43"/>
    <mergeCell ref="BO42:DN43"/>
    <mergeCell ref="F48:O48"/>
    <mergeCell ref="BO44:BW44"/>
    <mergeCell ref="BX44:CQ44"/>
    <mergeCell ref="BO45:BW45"/>
    <mergeCell ref="BX45:CQ45"/>
    <mergeCell ref="BO46:BW46"/>
    <mergeCell ref="BX46:CQ46"/>
    <mergeCell ref="BO47:BW47"/>
    <mergeCell ref="F46:O46"/>
    <mergeCell ref="F47:O47"/>
    <mergeCell ref="CS47:DN47"/>
    <mergeCell ref="BL48:BN48"/>
    <mergeCell ref="CS48:DN48"/>
    <mergeCell ref="F44:O44"/>
    <mergeCell ref="F45:O45"/>
    <mergeCell ref="F52:O52"/>
    <mergeCell ref="F53:AC53"/>
    <mergeCell ref="AM53:BC53"/>
    <mergeCell ref="BU53:DN53"/>
    <mergeCell ref="BD53:BT53"/>
    <mergeCell ref="AE53:AK53"/>
    <mergeCell ref="AE54:AK54"/>
    <mergeCell ref="F49:DN50"/>
    <mergeCell ref="BD54:BF54"/>
    <mergeCell ref="AM54:AO54"/>
    <mergeCell ref="F54:O54"/>
    <mergeCell ref="F51:O51"/>
    <mergeCell ref="P52:AD52"/>
    <mergeCell ref="BY51:CA51"/>
    <mergeCell ref="CB51:CJ51"/>
    <mergeCell ref="CK51:CM51"/>
    <mergeCell ref="CN51:CS51"/>
    <mergeCell ref="AE52:AG52"/>
    <mergeCell ref="AH52:AK52"/>
    <mergeCell ref="AL52:AN52"/>
    <mergeCell ref="AO52:AW52"/>
    <mergeCell ref="AX52:AZ52"/>
    <mergeCell ref="BA52:BF52"/>
    <mergeCell ref="P51:AC51"/>
    <mergeCell ref="AD51:AW51"/>
    <mergeCell ref="BD55:BF55"/>
    <mergeCell ref="BU55:DN55"/>
    <mergeCell ref="C56:E56"/>
    <mergeCell ref="F56:O56"/>
    <mergeCell ref="AE56:AK56"/>
    <mergeCell ref="AM56:AO56"/>
    <mergeCell ref="BD56:BF56"/>
    <mergeCell ref="C55:E55"/>
    <mergeCell ref="F55:O55"/>
    <mergeCell ref="AE55:AK55"/>
    <mergeCell ref="AM55:AO55"/>
    <mergeCell ref="C58:E58"/>
    <mergeCell ref="F58:O58"/>
    <mergeCell ref="AE58:AK58"/>
    <mergeCell ref="AM58:AO58"/>
    <mergeCell ref="BD58:BF58"/>
    <mergeCell ref="BU58:DN58"/>
    <mergeCell ref="BU56:DN56"/>
    <mergeCell ref="C57:E57"/>
    <mergeCell ref="F57:O57"/>
    <mergeCell ref="AE57:AK57"/>
    <mergeCell ref="AM57:AO57"/>
    <mergeCell ref="BD57:BF57"/>
    <mergeCell ref="AP58:BC58"/>
    <mergeCell ref="AP56:BC56"/>
    <mergeCell ref="AP57:BC57"/>
    <mergeCell ref="BD59:BF59"/>
    <mergeCell ref="BU59:DN59"/>
    <mergeCell ref="C60:E60"/>
    <mergeCell ref="F60:O60"/>
    <mergeCell ref="AE60:AK60"/>
    <mergeCell ref="AM60:AO60"/>
    <mergeCell ref="BD60:BF60"/>
    <mergeCell ref="C59:E59"/>
    <mergeCell ref="F59:O59"/>
    <mergeCell ref="AE59:AK59"/>
    <mergeCell ref="AM59:AO59"/>
    <mergeCell ref="AP59:BC59"/>
    <mergeCell ref="AP60:BC60"/>
    <mergeCell ref="BD63:BF63"/>
    <mergeCell ref="BU63:DN63"/>
    <mergeCell ref="C63:E63"/>
    <mergeCell ref="F63:O63"/>
    <mergeCell ref="AE63:AK63"/>
    <mergeCell ref="AM63:AO63"/>
    <mergeCell ref="P63:AD63"/>
    <mergeCell ref="BU61:DN61"/>
    <mergeCell ref="C62:E62"/>
    <mergeCell ref="F62:O62"/>
    <mergeCell ref="AE62:AK62"/>
    <mergeCell ref="AM62:AO62"/>
    <mergeCell ref="BD62:BF62"/>
    <mergeCell ref="BU62:DN62"/>
    <mergeCell ref="C61:E61"/>
    <mergeCell ref="F61:O61"/>
    <mergeCell ref="AE61:AK61"/>
    <mergeCell ref="AM61:AO61"/>
    <mergeCell ref="BD61:BF61"/>
    <mergeCell ref="CN4:CU4"/>
    <mergeCell ref="CV4:DC4"/>
    <mergeCell ref="DD4:DI4"/>
    <mergeCell ref="DJ4:DN4"/>
    <mergeCell ref="T4:AE4"/>
    <mergeCell ref="AF4:AN4"/>
    <mergeCell ref="AO4:BF4"/>
    <mergeCell ref="BG4:BL4"/>
    <mergeCell ref="BM4:BR4"/>
    <mergeCell ref="BS4:BW4"/>
    <mergeCell ref="DJ5:DN5"/>
    <mergeCell ref="F6:R6"/>
    <mergeCell ref="T6:AE6"/>
    <mergeCell ref="AF6:AN6"/>
    <mergeCell ref="AO6:BF6"/>
    <mergeCell ref="BG6:BL6"/>
    <mergeCell ref="BM6:BR6"/>
    <mergeCell ref="BS6:BW6"/>
    <mergeCell ref="BX6:CE6"/>
    <mergeCell ref="CF6:CM6"/>
    <mergeCell ref="BS5:BW5"/>
    <mergeCell ref="BX5:CE5"/>
    <mergeCell ref="CF5:CM5"/>
    <mergeCell ref="CN5:CU5"/>
    <mergeCell ref="CV5:DC5"/>
    <mergeCell ref="DD5:DI5"/>
    <mergeCell ref="F5:R5"/>
    <mergeCell ref="T5:AE5"/>
    <mergeCell ref="AF5:AN5"/>
    <mergeCell ref="AO5:BF5"/>
    <mergeCell ref="BG5:BL5"/>
    <mergeCell ref="BM5:BR5"/>
    <mergeCell ref="CN6:CU6"/>
    <mergeCell ref="CV6:DC6"/>
    <mergeCell ref="DD6:DI6"/>
    <mergeCell ref="DJ6:DN6"/>
    <mergeCell ref="F7:R7"/>
    <mergeCell ref="T7:AE7"/>
    <mergeCell ref="AF7:AN7"/>
    <mergeCell ref="AO7:BF7"/>
    <mergeCell ref="BG7:BL7"/>
    <mergeCell ref="BM7:BR7"/>
    <mergeCell ref="DJ7:DN7"/>
    <mergeCell ref="BS7:BW7"/>
    <mergeCell ref="BX7:CE7"/>
    <mergeCell ref="CF7:CM7"/>
    <mergeCell ref="CN7:CU7"/>
    <mergeCell ref="CV7:DC7"/>
    <mergeCell ref="DD7:DI7"/>
    <mergeCell ref="DJ8:DN8"/>
    <mergeCell ref="F9:R9"/>
    <mergeCell ref="T9:AE9"/>
    <mergeCell ref="AF9:AN9"/>
    <mergeCell ref="AO9:BF9"/>
    <mergeCell ref="BG9:BL9"/>
    <mergeCell ref="BM9:BR9"/>
    <mergeCell ref="DJ9:DN9"/>
    <mergeCell ref="BS9:BW9"/>
    <mergeCell ref="BX9:CE9"/>
    <mergeCell ref="CF9:CM9"/>
    <mergeCell ref="CN9:CU9"/>
    <mergeCell ref="CV9:DC9"/>
    <mergeCell ref="DD9:DI9"/>
    <mergeCell ref="F8:R8"/>
    <mergeCell ref="T8:AE8"/>
    <mergeCell ref="AF8:AN8"/>
    <mergeCell ref="AO8:BF8"/>
    <mergeCell ref="BG8:BL8"/>
    <mergeCell ref="BM8:BR8"/>
    <mergeCell ref="BS8:BW8"/>
    <mergeCell ref="BX8:CE8"/>
    <mergeCell ref="CF8:CM8"/>
    <mergeCell ref="CN8:CU8"/>
    <mergeCell ref="CV8:DC8"/>
    <mergeCell ref="DD8:DI8"/>
    <mergeCell ref="BM12:BR12"/>
    <mergeCell ref="BS12:BW12"/>
    <mergeCell ref="BX12:CE12"/>
    <mergeCell ref="CF12:CM12"/>
    <mergeCell ref="CN10:CU10"/>
    <mergeCell ref="CV10:DC10"/>
    <mergeCell ref="DD10:DI10"/>
    <mergeCell ref="CN12:CU12"/>
    <mergeCell ref="CV12:DC12"/>
    <mergeCell ref="DD12:DI12"/>
    <mergeCell ref="DJ10:DN10"/>
    <mergeCell ref="F11:R11"/>
    <mergeCell ref="T11:AE11"/>
    <mergeCell ref="AF11:AN11"/>
    <mergeCell ref="AO11:BF11"/>
    <mergeCell ref="BG11:BL11"/>
    <mergeCell ref="BM11:BR11"/>
    <mergeCell ref="DJ11:DN11"/>
    <mergeCell ref="BS11:BW11"/>
    <mergeCell ref="BX11:CE11"/>
    <mergeCell ref="CF11:CM11"/>
    <mergeCell ref="CN11:CU11"/>
    <mergeCell ref="CV11:DC11"/>
    <mergeCell ref="DD11:DI11"/>
    <mergeCell ref="F10:R10"/>
    <mergeCell ref="T10:AE10"/>
    <mergeCell ref="AF10:AN10"/>
    <mergeCell ref="DJ12:DN12"/>
    <mergeCell ref="F13:R13"/>
    <mergeCell ref="T13:AE13"/>
    <mergeCell ref="AF13:AN13"/>
    <mergeCell ref="AO13:BF13"/>
    <mergeCell ref="BG13:BL13"/>
    <mergeCell ref="BM13:BR13"/>
    <mergeCell ref="DJ13:DN13"/>
    <mergeCell ref="BS13:BW13"/>
    <mergeCell ref="BX13:CE13"/>
    <mergeCell ref="CF13:CM13"/>
    <mergeCell ref="CN13:CU13"/>
    <mergeCell ref="CV13:DC13"/>
    <mergeCell ref="DD13:DI13"/>
    <mergeCell ref="F12:R12"/>
    <mergeCell ref="T12:AE12"/>
    <mergeCell ref="AF12:AN12"/>
    <mergeCell ref="AO12:BF12"/>
    <mergeCell ref="BG12:BL12"/>
    <mergeCell ref="CN14:CU14"/>
    <mergeCell ref="CV14:DC14"/>
    <mergeCell ref="DD14:DI14"/>
    <mergeCell ref="DJ14:DN14"/>
    <mergeCell ref="F15:R15"/>
    <mergeCell ref="T15:AE15"/>
    <mergeCell ref="AF15:AN15"/>
    <mergeCell ref="AO15:BF15"/>
    <mergeCell ref="BG15:BL15"/>
    <mergeCell ref="BM15:BR15"/>
    <mergeCell ref="DJ15:DN15"/>
    <mergeCell ref="BS15:BW15"/>
    <mergeCell ref="BX15:CE15"/>
    <mergeCell ref="CF15:CM15"/>
    <mergeCell ref="CN15:CU15"/>
    <mergeCell ref="CV15:DC15"/>
    <mergeCell ref="DD15:DI15"/>
    <mergeCell ref="F14:R14"/>
    <mergeCell ref="T14:AE14"/>
    <mergeCell ref="AF14:AN14"/>
    <mergeCell ref="AO14:BF14"/>
    <mergeCell ref="BG14:BL14"/>
    <mergeCell ref="BM14:BR14"/>
    <mergeCell ref="BS14:BW14"/>
    <mergeCell ref="CN16:CU16"/>
    <mergeCell ref="CV16:DC16"/>
    <mergeCell ref="DD16:DI16"/>
    <mergeCell ref="DJ16:DN16"/>
    <mergeCell ref="F17:R17"/>
    <mergeCell ref="T17:AE17"/>
    <mergeCell ref="AF17:AN17"/>
    <mergeCell ref="AO17:BF17"/>
    <mergeCell ref="BG17:BL17"/>
    <mergeCell ref="BM17:BR17"/>
    <mergeCell ref="DJ17:DN17"/>
    <mergeCell ref="CN17:CU17"/>
    <mergeCell ref="CV17:DC17"/>
    <mergeCell ref="DD17:DI17"/>
    <mergeCell ref="F16:R16"/>
    <mergeCell ref="T16:AE16"/>
    <mergeCell ref="AF16:AN16"/>
    <mergeCell ref="AO16:BF16"/>
    <mergeCell ref="BG16:BL16"/>
    <mergeCell ref="BM16:BR16"/>
    <mergeCell ref="BS16:BW16"/>
    <mergeCell ref="BX16:CE16"/>
    <mergeCell ref="CF16:CM16"/>
    <mergeCell ref="F20:AJ20"/>
    <mergeCell ref="AK20:AN20"/>
    <mergeCell ref="AO20:AR20"/>
    <mergeCell ref="AW19:BZ19"/>
    <mergeCell ref="CA19:CD19"/>
    <mergeCell ref="CE19:CH19"/>
    <mergeCell ref="BS17:BW17"/>
    <mergeCell ref="BX17:CE17"/>
    <mergeCell ref="CF17:CM17"/>
    <mergeCell ref="CA18:CD18"/>
    <mergeCell ref="CE18:CH18"/>
    <mergeCell ref="CK18:CM18"/>
    <mergeCell ref="CN18:DN18"/>
    <mergeCell ref="AT19:AV19"/>
    <mergeCell ref="AT20:AV20"/>
    <mergeCell ref="AW20:BZ20"/>
    <mergeCell ref="CA20:CD20"/>
    <mergeCell ref="F24:AJ24"/>
    <mergeCell ref="AK24:AN24"/>
    <mergeCell ref="AO24:AR24"/>
    <mergeCell ref="F25:AJ25"/>
    <mergeCell ref="AK25:AN25"/>
    <mergeCell ref="AO25:AR25"/>
    <mergeCell ref="AK21:AN21"/>
    <mergeCell ref="AO21:AR21"/>
    <mergeCell ref="F22:AJ22"/>
    <mergeCell ref="AK22:AN22"/>
    <mergeCell ref="AO22:AR22"/>
    <mergeCell ref="F23:AJ23"/>
    <mergeCell ref="AK23:AN23"/>
    <mergeCell ref="AO23:AR23"/>
    <mergeCell ref="CE24:CH24"/>
    <mergeCell ref="AW25:BZ25"/>
    <mergeCell ref="CA25:CD25"/>
    <mergeCell ref="CE25:CH25"/>
    <mergeCell ref="CA21:CD21"/>
    <mergeCell ref="F29:AJ29"/>
    <mergeCell ref="AK29:AN29"/>
    <mergeCell ref="AO29:AR29"/>
    <mergeCell ref="F26:AJ26"/>
    <mergeCell ref="AK26:AN26"/>
    <mergeCell ref="AO26:AR26"/>
    <mergeCell ref="F27:AJ27"/>
    <mergeCell ref="AK27:AN27"/>
    <mergeCell ref="AO27:AR27"/>
    <mergeCell ref="AO32:AR32"/>
    <mergeCell ref="F33:AJ33"/>
    <mergeCell ref="AK33:AN33"/>
    <mergeCell ref="AO33:AR33"/>
    <mergeCell ref="F30:AJ30"/>
    <mergeCell ref="AK30:AN30"/>
    <mergeCell ref="AO30:AR30"/>
    <mergeCell ref="F31:AJ31"/>
    <mergeCell ref="AK31:AN31"/>
    <mergeCell ref="AO31:AR31"/>
    <mergeCell ref="CA22:CD22"/>
    <mergeCell ref="CE22:CH22"/>
    <mergeCell ref="AW23:BZ23"/>
    <mergeCell ref="CA23:CD23"/>
    <mergeCell ref="CE23:CH23"/>
    <mergeCell ref="CA24:CD24"/>
    <mergeCell ref="CA31:CD31"/>
    <mergeCell ref="CE31:CH31"/>
    <mergeCell ref="CE27:CH27"/>
    <mergeCell ref="AW28:BZ28"/>
    <mergeCell ref="CA28:CD28"/>
    <mergeCell ref="CE28:CH28"/>
    <mergeCell ref="AW29:BZ29"/>
    <mergeCell ref="CA29:CD29"/>
    <mergeCell ref="CE29:CH29"/>
    <mergeCell ref="CA27:CD27"/>
    <mergeCell ref="C1:DN1"/>
    <mergeCell ref="C34:DN34"/>
    <mergeCell ref="AL40:BE40"/>
    <mergeCell ref="AO37:AQ37"/>
    <mergeCell ref="AR37:CD37"/>
    <mergeCell ref="CN30:CZ30"/>
    <mergeCell ref="DA30:DN30"/>
    <mergeCell ref="CN31:CZ31"/>
    <mergeCell ref="DA31:DN31"/>
    <mergeCell ref="CN32:CZ32"/>
    <mergeCell ref="DA32:DN32"/>
    <mergeCell ref="AW32:BZ32"/>
    <mergeCell ref="CA32:CD32"/>
    <mergeCell ref="CE32:CH32"/>
    <mergeCell ref="AW33:BZ33"/>
    <mergeCell ref="CA33:CD33"/>
    <mergeCell ref="CE33:CH33"/>
    <mergeCell ref="AW30:BZ30"/>
    <mergeCell ref="CA30:CD30"/>
    <mergeCell ref="CE30:CH30"/>
    <mergeCell ref="AW31:BZ31"/>
    <mergeCell ref="CN33:CZ33"/>
    <mergeCell ref="CE21:CH21"/>
    <mergeCell ref="AW22:BZ22"/>
    <mergeCell ref="BR51:BT51"/>
    <mergeCell ref="BU51:BX51"/>
    <mergeCell ref="BG63:BT63"/>
    <mergeCell ref="P54:AD54"/>
    <mergeCell ref="P56:AD56"/>
    <mergeCell ref="P57:AD57"/>
    <mergeCell ref="P58:AD58"/>
    <mergeCell ref="P59:AD59"/>
    <mergeCell ref="P61:AD61"/>
    <mergeCell ref="P62:AD62"/>
    <mergeCell ref="AP61:BC61"/>
    <mergeCell ref="AP62:BC62"/>
    <mergeCell ref="AP63:BC63"/>
    <mergeCell ref="BG54:BT54"/>
    <mergeCell ref="BG55:BT55"/>
    <mergeCell ref="BG56:BT56"/>
    <mergeCell ref="BG57:BT57"/>
    <mergeCell ref="BG58:BT58"/>
    <mergeCell ref="BG59:BT59"/>
    <mergeCell ref="BG60:BT60"/>
    <mergeCell ref="P60:AD60"/>
    <mergeCell ref="P55:AD55"/>
    <mergeCell ref="AP54:BC54"/>
    <mergeCell ref="AP55:BC55"/>
    <mergeCell ref="BH52:BR52"/>
    <mergeCell ref="BW52:BY52"/>
    <mergeCell ref="CN52:CP52"/>
    <mergeCell ref="CR52:CT52"/>
    <mergeCell ref="CU52:DL52"/>
    <mergeCell ref="BZ52:CM52"/>
    <mergeCell ref="BS52:BV52"/>
    <mergeCell ref="BG61:BT61"/>
    <mergeCell ref="BG62:BT62"/>
    <mergeCell ref="BU60:DN60"/>
    <mergeCell ref="BU57:DN57"/>
    <mergeCell ref="BU54:DN5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36"/>
  <sheetViews>
    <sheetView workbookViewId="0">
      <selection activeCell="AF11" sqref="AF11:AZ11"/>
    </sheetView>
  </sheetViews>
  <sheetFormatPr defaultRowHeight="20.25"/>
  <cols>
    <col min="1" max="107" width="1.7109375" style="3" customWidth="1"/>
    <col min="108" max="16384" width="9.140625" style="3"/>
  </cols>
  <sheetData>
    <row r="1" spans="2:53" ht="23.25">
      <c r="AX1" s="127" t="s">
        <v>293</v>
      </c>
      <c r="AY1" s="127"/>
      <c r="AZ1" s="127"/>
    </row>
    <row r="5" spans="2:53" ht="23.25">
      <c r="B5" s="127" t="s">
        <v>292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</row>
    <row r="6" spans="2:53" ht="23.25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2:53">
      <c r="AF7" s="3" t="s">
        <v>20</v>
      </c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</row>
    <row r="8" spans="2:53">
      <c r="T8" s="3" t="s">
        <v>21</v>
      </c>
      <c r="W8" s="129">
        <f>บันทึกข้อมูล!BQ39</f>
        <v>10</v>
      </c>
      <c r="X8" s="129"/>
      <c r="Y8" s="129"/>
      <c r="Z8" s="3" t="s">
        <v>22</v>
      </c>
      <c r="AC8" s="129" t="str">
        <f>บันทึกข้อมูล!BX39</f>
        <v>ธันวาคม</v>
      </c>
      <c r="AD8" s="129"/>
      <c r="AE8" s="129"/>
      <c r="AF8" s="129"/>
      <c r="AG8" s="129"/>
      <c r="AH8" s="129"/>
      <c r="AI8" s="129"/>
      <c r="AJ8" s="3" t="s">
        <v>23</v>
      </c>
      <c r="AM8" s="129">
        <f>บันทึกข้อมูล!CJ39</f>
        <v>2560</v>
      </c>
      <c r="AN8" s="129"/>
      <c r="AO8" s="129"/>
      <c r="AP8" s="129"/>
      <c r="AQ8" s="129"/>
      <c r="AR8" s="3" t="s">
        <v>118</v>
      </c>
      <c r="AU8" s="129"/>
      <c r="AV8" s="129"/>
      <c r="AW8" s="129"/>
      <c r="AX8" s="129"/>
      <c r="AY8" s="129"/>
      <c r="AZ8" s="3" t="s">
        <v>168</v>
      </c>
    </row>
    <row r="9" spans="2:53">
      <c r="J9" s="3" t="s">
        <v>2</v>
      </c>
      <c r="N9" s="129" t="s">
        <v>114</v>
      </c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3" t="s">
        <v>294</v>
      </c>
      <c r="AF9" s="128" t="s">
        <v>111</v>
      </c>
      <c r="AG9" s="128"/>
      <c r="AH9" s="128"/>
      <c r="AI9" s="128"/>
      <c r="AJ9" s="3" t="s">
        <v>295</v>
      </c>
      <c r="AL9" s="3" t="s">
        <v>29</v>
      </c>
      <c r="AS9" s="129" t="s">
        <v>111</v>
      </c>
      <c r="AT9" s="129"/>
      <c r="AU9" s="129"/>
      <c r="AV9" s="129"/>
      <c r="AW9" s="129"/>
      <c r="AX9" s="129"/>
      <c r="AY9" s="129"/>
      <c r="AZ9" s="129"/>
    </row>
    <row r="10" spans="2:53">
      <c r="B10" s="3" t="s">
        <v>284</v>
      </c>
      <c r="E10" s="129" t="s">
        <v>111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3" t="s">
        <v>291</v>
      </c>
      <c r="AA10" s="129" t="s">
        <v>111</v>
      </c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3" t="s">
        <v>28</v>
      </c>
      <c r="AR10" s="129" t="s">
        <v>111</v>
      </c>
      <c r="AS10" s="129"/>
      <c r="AT10" s="129"/>
      <c r="AU10" s="129"/>
      <c r="AV10" s="129"/>
      <c r="AW10" s="129"/>
      <c r="AX10" s="129"/>
      <c r="AY10" s="129"/>
      <c r="AZ10" s="129"/>
    </row>
    <row r="11" spans="2:53">
      <c r="B11" s="3" t="s">
        <v>285</v>
      </c>
      <c r="K11" s="129" t="str">
        <f>บันทึกข้อมูล!P39</f>
        <v>นายประเทือง  เบ็ญพาด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3" t="s">
        <v>15</v>
      </c>
      <c r="AF11" s="129" t="str">
        <f>บันทึกข้อมูล!AL39</f>
        <v>ผู้อำนวยการส่วนกฎหมาย</v>
      </c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6"/>
    </row>
    <row r="12" spans="2:53">
      <c r="B12" s="3" t="s">
        <v>283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6"/>
    </row>
    <row r="13" spans="2:53"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6"/>
    </row>
    <row r="14" spans="2:53"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6"/>
    </row>
    <row r="15" spans="2:53">
      <c r="B15" s="3" t="s">
        <v>279</v>
      </c>
      <c r="AT15" s="128"/>
      <c r="AU15" s="128"/>
      <c r="AV15" s="128"/>
      <c r="AW15" s="128"/>
      <c r="AX15" s="128"/>
      <c r="AY15" s="128"/>
      <c r="AZ15" s="132" t="s">
        <v>286</v>
      </c>
      <c r="BA15" s="132"/>
    </row>
    <row r="16" spans="2:53">
      <c r="B16" s="3" t="s">
        <v>280</v>
      </c>
    </row>
    <row r="18" spans="2:53">
      <c r="V18" s="3" t="s">
        <v>10</v>
      </c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3" t="s">
        <v>112</v>
      </c>
    </row>
    <row r="19" spans="2:53"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</row>
    <row r="20" spans="2:53"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</row>
    <row r="21" spans="2:53">
      <c r="J21" s="3" t="s">
        <v>2</v>
      </c>
      <c r="N21" s="129" t="str">
        <f>K11</f>
        <v>นายประเทือง  เบ็ญพาด</v>
      </c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3" t="s">
        <v>287</v>
      </c>
      <c r="AB21" s="13"/>
      <c r="AC21" s="13"/>
      <c r="AD21" s="13"/>
      <c r="AE21" s="13"/>
      <c r="AF21" s="129" t="str">
        <f>AF11</f>
        <v>ผู้อำนวยการส่วนกฎหมาย</v>
      </c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</row>
    <row r="22" spans="2:53">
      <c r="B22" s="3" t="s">
        <v>126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</row>
    <row r="23" spans="2:53">
      <c r="B23" s="3" t="s">
        <v>281</v>
      </c>
      <c r="Q23" s="128">
        <f>W8</f>
        <v>10</v>
      </c>
      <c r="R23" s="128"/>
      <c r="S23" s="128"/>
      <c r="T23" s="128"/>
      <c r="U23" s="128"/>
      <c r="V23" s="3" t="s">
        <v>22</v>
      </c>
      <c r="Y23" s="128" t="str">
        <f>AC8</f>
        <v>ธันวาคม</v>
      </c>
      <c r="Z23" s="128"/>
      <c r="AA23" s="128"/>
      <c r="AB23" s="128"/>
      <c r="AC23" s="128"/>
      <c r="AD23" s="128"/>
      <c r="AE23" s="128"/>
      <c r="AF23" s="128"/>
      <c r="AG23" s="128"/>
      <c r="AH23" s="128"/>
      <c r="AI23" s="3" t="s">
        <v>23</v>
      </c>
      <c r="AL23" s="128">
        <f>AM8</f>
        <v>2560</v>
      </c>
      <c r="AM23" s="128"/>
      <c r="AN23" s="128"/>
      <c r="AO23" s="128"/>
      <c r="AP23" s="128"/>
      <c r="AQ23" s="128"/>
      <c r="AR23" s="3" t="s">
        <v>118</v>
      </c>
      <c r="AU23" s="128">
        <f>AU8</f>
        <v>0</v>
      </c>
      <c r="AV23" s="128"/>
      <c r="AW23" s="128"/>
      <c r="AX23" s="128"/>
      <c r="AY23" s="128"/>
      <c r="AZ23" s="132" t="s">
        <v>168</v>
      </c>
      <c r="BA23" s="132"/>
    </row>
    <row r="24" spans="2:53">
      <c r="B24" s="3" t="s">
        <v>288</v>
      </c>
    </row>
    <row r="26" spans="2:53">
      <c r="V26" s="3" t="s">
        <v>10</v>
      </c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3" t="s">
        <v>289</v>
      </c>
    </row>
    <row r="27" spans="2:53">
      <c r="X27" s="55" t="s">
        <v>11</v>
      </c>
      <c r="Y27" s="128" t="str">
        <f>N21</f>
        <v>นายประเทือง  เบ็ญพาด</v>
      </c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57" t="s">
        <v>13</v>
      </c>
    </row>
    <row r="28" spans="2:53">
      <c r="S28" s="131" t="s">
        <v>15</v>
      </c>
      <c r="T28" s="131"/>
      <c r="U28" s="131"/>
      <c r="V28" s="131"/>
      <c r="W28" s="131"/>
      <c r="X28" s="129" t="str">
        <f>AF21</f>
        <v>ผู้อำนวยการส่วนกฎหมาย</v>
      </c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</row>
    <row r="29" spans="2:53"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</row>
    <row r="30" spans="2:53">
      <c r="J30" s="3" t="s">
        <v>2</v>
      </c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3" t="s">
        <v>287</v>
      </c>
      <c r="AB30" s="13"/>
      <c r="AC30" s="13"/>
      <c r="AD30" s="13"/>
      <c r="AE30" s="13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</row>
    <row r="31" spans="2:53">
      <c r="B31" s="3" t="s">
        <v>126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</row>
    <row r="32" spans="2:53">
      <c r="B32" s="3" t="s">
        <v>282</v>
      </c>
    </row>
    <row r="34" spans="19:42">
      <c r="V34" s="3" t="s">
        <v>10</v>
      </c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3" t="s">
        <v>290</v>
      </c>
    </row>
    <row r="35" spans="19:42">
      <c r="X35" s="55" t="s">
        <v>11</v>
      </c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57" t="s">
        <v>13</v>
      </c>
    </row>
    <row r="36" spans="19:42">
      <c r="S36" s="131" t="s">
        <v>15</v>
      </c>
      <c r="T36" s="131"/>
      <c r="U36" s="131"/>
      <c r="V36" s="131"/>
      <c r="W36" s="131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</row>
  </sheetData>
  <mergeCells count="40">
    <mergeCell ref="K11:Z11"/>
    <mergeCell ref="AT15:AY15"/>
    <mergeCell ref="AF11:AZ11"/>
    <mergeCell ref="D12:AZ12"/>
    <mergeCell ref="B13:AZ13"/>
    <mergeCell ref="B14:AZ14"/>
    <mergeCell ref="N21:Z21"/>
    <mergeCell ref="AF21:AZ21"/>
    <mergeCell ref="Y18:AM18"/>
    <mergeCell ref="AZ15:BA15"/>
    <mergeCell ref="E22:AZ22"/>
    <mergeCell ref="Q23:U23"/>
    <mergeCell ref="AZ23:BA23"/>
    <mergeCell ref="AU23:AY23"/>
    <mergeCell ref="AL23:AQ23"/>
    <mergeCell ref="Y23:AH23"/>
    <mergeCell ref="Y26:AM26"/>
    <mergeCell ref="N30:Z30"/>
    <mergeCell ref="AF30:AZ30"/>
    <mergeCell ref="E31:AZ31"/>
    <mergeCell ref="Y34:AM34"/>
    <mergeCell ref="Y27:AM27"/>
    <mergeCell ref="Y35:AM35"/>
    <mergeCell ref="S28:W28"/>
    <mergeCell ref="S36:W36"/>
    <mergeCell ref="X28:AP28"/>
    <mergeCell ref="X36:AP36"/>
    <mergeCell ref="AX1:AZ1"/>
    <mergeCell ref="AF9:AI9"/>
    <mergeCell ref="AS9:AZ9"/>
    <mergeCell ref="N9:AB9"/>
    <mergeCell ref="AR10:AZ10"/>
    <mergeCell ref="B5:BA5"/>
    <mergeCell ref="W8:Y8"/>
    <mergeCell ref="AC8:AI8"/>
    <mergeCell ref="AM8:AQ8"/>
    <mergeCell ref="AU8:AY8"/>
    <mergeCell ref="AJ7:AZ7"/>
    <mergeCell ref="E10:V10"/>
    <mergeCell ref="AA10:AM10"/>
  </mergeCells>
  <pageMargins left="0.9055118110236221" right="0" top="0.55118110236220474" bottom="0" header="0.31496062992125984" footer="0.31496062992125984"/>
  <pageSetup scale="9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5"/>
  <sheetViews>
    <sheetView workbookViewId="0">
      <selection activeCell="D12" sqref="D12:AZ12"/>
    </sheetView>
  </sheetViews>
  <sheetFormatPr defaultRowHeight="20.25"/>
  <cols>
    <col min="1" max="107" width="1.7109375" style="3" customWidth="1"/>
    <col min="108" max="16384" width="9.140625" style="3"/>
  </cols>
  <sheetData>
    <row r="1" spans="2:53" ht="23.25">
      <c r="AX1" s="127" t="s">
        <v>293</v>
      </c>
      <c r="AY1" s="127"/>
      <c r="AZ1" s="127"/>
    </row>
    <row r="5" spans="2:53" ht="23.25">
      <c r="B5" s="127" t="s">
        <v>292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</row>
    <row r="6" spans="2:53" ht="23.25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2:53">
      <c r="AF7" s="3" t="s">
        <v>20</v>
      </c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</row>
    <row r="8" spans="2:53">
      <c r="T8" s="3" t="s">
        <v>21</v>
      </c>
      <c r="W8" s="129"/>
      <c r="X8" s="129"/>
      <c r="Y8" s="129"/>
      <c r="Z8" s="3" t="s">
        <v>22</v>
      </c>
      <c r="AC8" s="129"/>
      <c r="AD8" s="129"/>
      <c r="AE8" s="129"/>
      <c r="AF8" s="129"/>
      <c r="AG8" s="129"/>
      <c r="AH8" s="129"/>
      <c r="AI8" s="129"/>
      <c r="AJ8" s="3" t="s">
        <v>23</v>
      </c>
      <c r="AM8" s="129"/>
      <c r="AN8" s="129"/>
      <c r="AO8" s="129"/>
      <c r="AP8" s="129"/>
      <c r="AQ8" s="129"/>
      <c r="AR8" s="3" t="s">
        <v>118</v>
      </c>
      <c r="AU8" s="129"/>
      <c r="AV8" s="129"/>
      <c r="AW8" s="129"/>
      <c r="AX8" s="129"/>
      <c r="AY8" s="129"/>
      <c r="AZ8" s="3" t="s">
        <v>168</v>
      </c>
    </row>
    <row r="9" spans="2:53">
      <c r="J9" s="3" t="s">
        <v>2</v>
      </c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3" t="s">
        <v>294</v>
      </c>
      <c r="AF9" s="128"/>
      <c r="AG9" s="128"/>
      <c r="AH9" s="128"/>
      <c r="AI9" s="128"/>
      <c r="AJ9" s="3" t="s">
        <v>295</v>
      </c>
      <c r="AL9" s="3" t="s">
        <v>29</v>
      </c>
      <c r="AS9" s="129"/>
      <c r="AT9" s="129"/>
      <c r="AU9" s="129"/>
      <c r="AV9" s="129"/>
      <c r="AW9" s="129"/>
      <c r="AX9" s="129"/>
      <c r="AY9" s="129"/>
      <c r="AZ9" s="129"/>
    </row>
    <row r="10" spans="2:53">
      <c r="B10" s="3" t="s">
        <v>284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3" t="s">
        <v>291</v>
      </c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3" t="s">
        <v>28</v>
      </c>
      <c r="AR10" s="129"/>
      <c r="AS10" s="129"/>
      <c r="AT10" s="129"/>
      <c r="AU10" s="129"/>
      <c r="AV10" s="129"/>
      <c r="AW10" s="129"/>
      <c r="AX10" s="129"/>
      <c r="AY10" s="129"/>
      <c r="AZ10" s="129"/>
    </row>
    <row r="11" spans="2:53">
      <c r="B11" s="3" t="s">
        <v>285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3" t="s">
        <v>15</v>
      </c>
      <c r="AF11" s="129" t="str">
        <f>บันทึกข้อมูล!AL39</f>
        <v>ผู้อำนวยการส่วนกฎหมาย</v>
      </c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6"/>
    </row>
    <row r="12" spans="2:53">
      <c r="B12" s="3" t="s">
        <v>283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6"/>
    </row>
    <row r="13" spans="2:53"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6"/>
    </row>
    <row r="14" spans="2:53"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6"/>
    </row>
    <row r="15" spans="2:53">
      <c r="B15" s="3" t="s">
        <v>279</v>
      </c>
      <c r="AT15" s="128"/>
      <c r="AU15" s="128"/>
      <c r="AV15" s="128"/>
      <c r="AW15" s="128"/>
      <c r="AX15" s="128"/>
      <c r="AY15" s="128"/>
      <c r="AZ15" s="132" t="s">
        <v>286</v>
      </c>
      <c r="BA15" s="132"/>
    </row>
    <row r="16" spans="2:53">
      <c r="B16" s="3" t="s">
        <v>280</v>
      </c>
    </row>
    <row r="18" spans="2:53">
      <c r="V18" s="3" t="s">
        <v>10</v>
      </c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3" t="s">
        <v>112</v>
      </c>
    </row>
    <row r="19" spans="2:53"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</row>
    <row r="20" spans="2:53">
      <c r="J20" s="3" t="s">
        <v>2</v>
      </c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3" t="s">
        <v>287</v>
      </c>
      <c r="AB20" s="13"/>
      <c r="AC20" s="13"/>
      <c r="AD20" s="13"/>
      <c r="AE20" s="13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</row>
    <row r="21" spans="2:53">
      <c r="B21" s="3" t="s">
        <v>126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</row>
    <row r="22" spans="2:53">
      <c r="B22" s="3" t="s">
        <v>281</v>
      </c>
      <c r="Q22" s="128"/>
      <c r="R22" s="128"/>
      <c r="S22" s="128"/>
      <c r="T22" s="128"/>
      <c r="U22" s="128"/>
      <c r="V22" s="3" t="s">
        <v>22</v>
      </c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3" t="s">
        <v>23</v>
      </c>
      <c r="AL22" s="128"/>
      <c r="AM22" s="128"/>
      <c r="AN22" s="128"/>
      <c r="AO22" s="128"/>
      <c r="AP22" s="128"/>
      <c r="AQ22" s="128"/>
      <c r="AR22" s="3" t="s">
        <v>118</v>
      </c>
      <c r="AU22" s="128"/>
      <c r="AV22" s="128"/>
      <c r="AW22" s="128"/>
      <c r="AX22" s="128"/>
      <c r="AY22" s="128"/>
      <c r="AZ22" s="132" t="s">
        <v>168</v>
      </c>
      <c r="BA22" s="132"/>
    </row>
    <row r="23" spans="2:53">
      <c r="B23" s="3" t="s">
        <v>296</v>
      </c>
      <c r="Q23" s="58"/>
      <c r="R23" s="58"/>
      <c r="S23" s="58"/>
      <c r="T23" s="58"/>
      <c r="U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L23" s="58"/>
      <c r="AM23" s="58"/>
      <c r="AN23" s="58"/>
      <c r="AO23" s="58"/>
      <c r="AP23" s="58"/>
      <c r="AQ23" s="58"/>
      <c r="AU23" s="58"/>
      <c r="AV23" s="58"/>
      <c r="AW23" s="58"/>
      <c r="AX23" s="58"/>
      <c r="AY23" s="58"/>
      <c r="AZ23" s="56"/>
      <c r="BA23" s="56"/>
    </row>
    <row r="24" spans="2:53">
      <c r="B24" s="3" t="s">
        <v>297</v>
      </c>
    </row>
    <row r="26" spans="2:53">
      <c r="V26" s="3" t="s">
        <v>10</v>
      </c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3" t="s">
        <v>190</v>
      </c>
    </row>
    <row r="27" spans="2:53">
      <c r="X27" s="55" t="s">
        <v>11</v>
      </c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57" t="s">
        <v>13</v>
      </c>
    </row>
    <row r="28" spans="2:53">
      <c r="S28" s="131" t="s">
        <v>15</v>
      </c>
      <c r="T28" s="131"/>
      <c r="U28" s="131"/>
      <c r="V28" s="131"/>
      <c r="W28" s="131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</row>
    <row r="29" spans="2:53"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</row>
    <row r="30" spans="2:53">
      <c r="J30" s="3" t="s">
        <v>2</v>
      </c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3" t="s">
        <v>287</v>
      </c>
      <c r="AB30" s="13"/>
      <c r="AC30" s="13"/>
      <c r="AD30" s="13"/>
      <c r="AE30" s="13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</row>
    <row r="31" spans="2:53">
      <c r="B31" s="3" t="s">
        <v>126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33" t="s">
        <v>299</v>
      </c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</row>
    <row r="32" spans="2:53">
      <c r="B32" s="3" t="s">
        <v>298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33" t="s">
        <v>300</v>
      </c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</row>
    <row r="33" spans="2:53">
      <c r="B33" s="3" t="s">
        <v>301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</row>
    <row r="34" spans="2:53"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</row>
    <row r="35" spans="2:53">
      <c r="V35" s="3" t="s">
        <v>10</v>
      </c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3" t="s">
        <v>289</v>
      </c>
    </row>
    <row r="36" spans="2:53">
      <c r="X36" s="55" t="s">
        <v>11</v>
      </c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57" t="s">
        <v>13</v>
      </c>
    </row>
    <row r="37" spans="2:53">
      <c r="S37" s="131" t="s">
        <v>15</v>
      </c>
      <c r="T37" s="131"/>
      <c r="U37" s="131"/>
      <c r="V37" s="131"/>
      <c r="W37" s="131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</row>
    <row r="38" spans="2:53" s="8" customFormat="1">
      <c r="S38" s="14"/>
      <c r="T38" s="14"/>
      <c r="U38" s="14"/>
      <c r="V38" s="14"/>
      <c r="W38" s="14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</row>
    <row r="39" spans="2:53">
      <c r="J39" s="3" t="s">
        <v>2</v>
      </c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3" t="s">
        <v>287</v>
      </c>
      <c r="AB39" s="13"/>
      <c r="AC39" s="13"/>
      <c r="AD39" s="13"/>
      <c r="AE39" s="13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</row>
    <row r="40" spans="2:53">
      <c r="B40" s="3" t="s">
        <v>126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</row>
    <row r="41" spans="2:53">
      <c r="B41" s="3" t="s">
        <v>282</v>
      </c>
    </row>
    <row r="43" spans="2:53">
      <c r="V43" s="3" t="s">
        <v>10</v>
      </c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3" t="s">
        <v>290</v>
      </c>
    </row>
    <row r="44" spans="2:53">
      <c r="X44" s="55" t="s">
        <v>11</v>
      </c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57" t="s">
        <v>13</v>
      </c>
    </row>
    <row r="45" spans="2:53">
      <c r="S45" s="131" t="s">
        <v>15</v>
      </c>
      <c r="T45" s="131"/>
      <c r="U45" s="131"/>
      <c r="V45" s="131"/>
      <c r="W45" s="131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</row>
  </sheetData>
  <mergeCells count="50">
    <mergeCell ref="AX1:AZ1"/>
    <mergeCell ref="B5:BA5"/>
    <mergeCell ref="AJ7:AZ7"/>
    <mergeCell ref="W8:Y8"/>
    <mergeCell ref="AC8:AI8"/>
    <mergeCell ref="AM8:AQ8"/>
    <mergeCell ref="AU8:AY8"/>
    <mergeCell ref="Y26:AM26"/>
    <mergeCell ref="Y27:AM27"/>
    <mergeCell ref="AT15:AY15"/>
    <mergeCell ref="AZ15:BA15"/>
    <mergeCell ref="N9:AB9"/>
    <mergeCell ref="AF9:AI9"/>
    <mergeCell ref="AS9:AZ9"/>
    <mergeCell ref="E10:V10"/>
    <mergeCell ref="AA10:AM10"/>
    <mergeCell ref="AR10:AZ10"/>
    <mergeCell ref="K11:Z11"/>
    <mergeCell ref="AF11:AZ11"/>
    <mergeCell ref="D12:AZ12"/>
    <mergeCell ref="B13:AZ13"/>
    <mergeCell ref="B14:AZ14"/>
    <mergeCell ref="Y18:AM18"/>
    <mergeCell ref="N20:Z20"/>
    <mergeCell ref="AF20:AZ20"/>
    <mergeCell ref="E21:AZ21"/>
    <mergeCell ref="Q22:U22"/>
    <mergeCell ref="Y22:AH22"/>
    <mergeCell ref="AL22:AQ22"/>
    <mergeCell ref="AU22:AY22"/>
    <mergeCell ref="AZ22:BA22"/>
    <mergeCell ref="S28:W28"/>
    <mergeCell ref="X28:AP28"/>
    <mergeCell ref="E40:AZ40"/>
    <mergeCell ref="Y43:AM43"/>
    <mergeCell ref="Y44:AM44"/>
    <mergeCell ref="N39:Z39"/>
    <mergeCell ref="AF39:AZ39"/>
    <mergeCell ref="AE31:BA31"/>
    <mergeCell ref="N30:Z30"/>
    <mergeCell ref="AF30:AZ30"/>
    <mergeCell ref="S45:W45"/>
    <mergeCell ref="X45:AP45"/>
    <mergeCell ref="S37:W37"/>
    <mergeCell ref="X37:AP37"/>
    <mergeCell ref="E31:AD31"/>
    <mergeCell ref="AD32:BA32"/>
    <mergeCell ref="E32:AC32"/>
    <mergeCell ref="Y35:AM35"/>
    <mergeCell ref="Y36:AM36"/>
  </mergeCells>
  <pageMargins left="1.1023622047244095" right="0" top="0.15748031496062992" bottom="0" header="0.31496062992125984" footer="0.31496062992125984"/>
  <pageSetup scale="8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BC35"/>
  <sheetViews>
    <sheetView topLeftCell="A28" workbookViewId="0">
      <selection activeCell="X8" sqref="X8:AA8"/>
    </sheetView>
  </sheetViews>
  <sheetFormatPr defaultColWidth="9.140625" defaultRowHeight="20.25"/>
  <cols>
    <col min="1" max="78" width="1.7109375" style="3" customWidth="1"/>
    <col min="79" max="16384" width="9.140625" style="3"/>
  </cols>
  <sheetData>
    <row r="1" spans="2:55" ht="23.25">
      <c r="AX1" s="139" t="s">
        <v>149</v>
      </c>
      <c r="AY1" s="139"/>
      <c r="AZ1" s="139"/>
      <c r="BA1" s="139"/>
    </row>
    <row r="5" spans="2:55" ht="21.95" customHeight="1">
      <c r="B5" s="135" t="s">
        <v>0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</row>
    <row r="6" spans="2:55" ht="21.9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34" t="s">
        <v>20</v>
      </c>
      <c r="AH6" s="134"/>
      <c r="AI6" s="134"/>
      <c r="AJ6" s="134"/>
      <c r="AK6" s="138" t="s">
        <v>217</v>
      </c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6"/>
      <c r="BC6" s="16"/>
    </row>
    <row r="7" spans="2:55" ht="21.9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2"/>
      <c r="AH7" s="12"/>
      <c r="AI7" s="12"/>
      <c r="AJ7" s="12"/>
      <c r="AK7" s="138" t="s">
        <v>218</v>
      </c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6"/>
      <c r="BC7" s="16"/>
    </row>
    <row r="8" spans="2:55" ht="21.9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31" t="s">
        <v>21</v>
      </c>
      <c r="V8" s="131"/>
      <c r="W8" s="131"/>
      <c r="X8" s="129">
        <f>บันทึกข้อมูล!AH52</f>
        <v>12</v>
      </c>
      <c r="Y8" s="129"/>
      <c r="Z8" s="129"/>
      <c r="AA8" s="129"/>
      <c r="AB8" s="132" t="s">
        <v>22</v>
      </c>
      <c r="AC8" s="132"/>
      <c r="AD8" s="132"/>
      <c r="AE8" s="129" t="str">
        <f>บันทึกข้อมูล!AO52</f>
        <v>ธันวาคม</v>
      </c>
      <c r="AF8" s="129"/>
      <c r="AG8" s="129"/>
      <c r="AH8" s="129"/>
      <c r="AI8" s="129"/>
      <c r="AJ8" s="129"/>
      <c r="AK8" s="129"/>
      <c r="AL8" s="129"/>
      <c r="AM8" s="137" t="s">
        <v>23</v>
      </c>
      <c r="AN8" s="137"/>
      <c r="AO8" s="137"/>
      <c r="AP8" s="128">
        <f>บันทึกข้อมูล!BA52</f>
        <v>2560</v>
      </c>
      <c r="AQ8" s="128"/>
      <c r="AR8" s="128"/>
      <c r="AS8" s="128"/>
      <c r="AT8" s="128"/>
      <c r="AU8" s="128"/>
      <c r="AV8" s="15"/>
      <c r="AW8" s="15"/>
      <c r="AX8" s="15"/>
      <c r="AY8" s="15"/>
      <c r="AZ8" s="15"/>
      <c r="BA8" s="15"/>
      <c r="BB8" s="15"/>
      <c r="BC8" s="15"/>
    </row>
    <row r="9" spans="2:55" ht="21.9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</row>
    <row r="10" spans="2:55" ht="21.95" customHeight="1">
      <c r="B10" s="134" t="s">
        <v>1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2:55" ht="21.95" customHeight="1">
      <c r="J11" s="3" t="s">
        <v>2</v>
      </c>
      <c r="N11" s="129" t="s">
        <v>114</v>
      </c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3" t="s">
        <v>19</v>
      </c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2:55" s="8" customFormat="1" ht="21.95" customHeight="1">
      <c r="B12" s="136" t="s">
        <v>3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29" t="str">
        <f>บันทึกข้อมูล!P39</f>
        <v>นายประเทือง  เบ็ญพาด</v>
      </c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33" t="s">
        <v>15</v>
      </c>
      <c r="AG12" s="133"/>
      <c r="AH12" s="133"/>
      <c r="AI12" s="133"/>
      <c r="AJ12" s="133"/>
      <c r="AK12" s="129" t="str">
        <f>บันทึกข้อมูล!AL39</f>
        <v>ผู้อำนวยการส่วนกฎหมาย</v>
      </c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6"/>
      <c r="BC12" s="16"/>
    </row>
    <row r="13" spans="2:55" s="8" customFormat="1" ht="21.95" customHeight="1">
      <c r="B13" s="133" t="s">
        <v>17</v>
      </c>
      <c r="C13" s="133"/>
      <c r="D13" s="133"/>
      <c r="E13" s="133"/>
      <c r="F13" s="129" t="str">
        <f>บันทึกข้อมูล!BQ39&amp;" "&amp;บันทึกข้อมูล!BX39&amp;" "&amp;บันทึกข้อมูล!CJ39</f>
        <v>10 ธันวาคม 2560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6" t="s">
        <v>18</v>
      </c>
      <c r="T13" s="16"/>
      <c r="U13" s="16"/>
      <c r="V13" s="16"/>
      <c r="W13" s="16"/>
      <c r="X13" s="16"/>
      <c r="Y13" s="16"/>
      <c r="Z13" s="16"/>
      <c r="AA13" s="16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6"/>
      <c r="BC13" s="16"/>
    </row>
    <row r="14" spans="2:55" ht="21.95" customHeight="1">
      <c r="B14" s="138" t="s">
        <v>147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6"/>
      <c r="BC14" s="16"/>
    </row>
    <row r="15" spans="2:55" ht="21.95" customHeight="1">
      <c r="B15" s="141" t="s">
        <v>148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2">
        <f>บันทึกข้อมูล!BS41</f>
        <v>50000</v>
      </c>
      <c r="S15" s="141"/>
      <c r="T15" s="141"/>
      <c r="U15" s="141"/>
      <c r="V15" s="141"/>
      <c r="W15" s="141"/>
      <c r="X15" s="141"/>
      <c r="Y15" s="141"/>
      <c r="Z15" s="141"/>
      <c r="AA15" s="141" t="s">
        <v>7</v>
      </c>
      <c r="AB15" s="141"/>
      <c r="AC15" s="141"/>
      <c r="AD15" s="143" t="str">
        <f>"("&amp;BAHTTEXT(R15)&amp;")"</f>
        <v>(ห้าหมื่นบาทถ้วน)</v>
      </c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6"/>
      <c r="BC15" s="16"/>
    </row>
    <row r="16" spans="2:55" ht="21.95" customHeight="1"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6"/>
      <c r="BC16" s="16"/>
    </row>
    <row r="17" spans="2:55" ht="21.95" customHeight="1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6"/>
      <c r="BC17" s="16"/>
    </row>
    <row r="18" spans="2:55" ht="21.95" customHeight="1"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6"/>
      <c r="BC18" s="16"/>
    </row>
    <row r="19" spans="2:55" ht="21.95" customHeight="1">
      <c r="J19" s="13" t="s">
        <v>4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2:55" ht="21.95" customHeight="1">
      <c r="B20" s="13" t="s">
        <v>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2:55" ht="21.95" customHeight="1">
      <c r="B21" s="13" t="s">
        <v>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0">
        <f>บันทึกข้อมูล!CL41</f>
        <v>10000</v>
      </c>
      <c r="V21" s="140"/>
      <c r="W21" s="140"/>
      <c r="X21" s="140"/>
      <c r="Y21" s="140"/>
      <c r="Z21" s="140"/>
      <c r="AA21" s="140"/>
      <c r="AB21" s="140"/>
      <c r="AC21" s="140"/>
      <c r="AD21" s="140"/>
      <c r="AE21" s="13" t="s">
        <v>7</v>
      </c>
      <c r="AF21" s="13"/>
      <c r="AG21" s="13"/>
      <c r="AH21" s="134" t="str">
        <f>"("&amp;BAHTTEXT(U21)&amp;")"</f>
        <v>(หนึ่งหมื่นบาทถ้วน)</v>
      </c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</row>
    <row r="22" spans="2:55" ht="21.95" customHeight="1"/>
    <row r="23" spans="2:55" ht="21.95" customHeight="1">
      <c r="J23" s="13" t="s">
        <v>8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</row>
    <row r="24" spans="2:55" ht="21.95" customHeight="1">
      <c r="B24" s="13" t="s">
        <v>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55" ht="21.95" customHeight="1"/>
    <row r="26" spans="2:55" ht="21.95" customHeight="1">
      <c r="Z26" s="132" t="s">
        <v>10</v>
      </c>
      <c r="AA26" s="132"/>
      <c r="AB26" s="132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4" t="s">
        <v>12</v>
      </c>
      <c r="AR26" s="134"/>
      <c r="AS26" s="134"/>
      <c r="AT26" s="134"/>
      <c r="AU26" s="134"/>
      <c r="AV26" s="134"/>
    </row>
    <row r="27" spans="2:55" ht="21.95" customHeight="1">
      <c r="AB27" s="11" t="s">
        <v>11</v>
      </c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" t="s">
        <v>13</v>
      </c>
    </row>
    <row r="28" spans="2:55" ht="21.95" customHeight="1"/>
    <row r="29" spans="2:55" ht="21.95" customHeight="1">
      <c r="B29" s="135" t="s">
        <v>16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</row>
    <row r="30" spans="2:55" ht="21.95" customHeight="1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6"/>
      <c r="BC30" s="16"/>
    </row>
    <row r="31" spans="2:55" ht="21.95" customHeight="1"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6"/>
      <c r="BC31" s="16"/>
    </row>
    <row r="32" spans="2:55" ht="21.95" customHeight="1"/>
    <row r="33" spans="24:50" ht="21.95" customHeight="1">
      <c r="Z33" s="132" t="s">
        <v>10</v>
      </c>
      <c r="AA33" s="132"/>
      <c r="AB33" s="132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2" t="s">
        <v>14</v>
      </c>
      <c r="AR33" s="12"/>
      <c r="AS33" s="12"/>
      <c r="AT33" s="12"/>
      <c r="AU33" s="12"/>
      <c r="AV33" s="12"/>
      <c r="AW33" s="12"/>
      <c r="AX33" s="12"/>
    </row>
    <row r="34" spans="24:50" ht="21.95" customHeight="1">
      <c r="AB34" s="11" t="s">
        <v>11</v>
      </c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" t="s">
        <v>13</v>
      </c>
    </row>
    <row r="35" spans="24:50" ht="21.95" customHeight="1">
      <c r="X35" s="131" t="s">
        <v>15</v>
      </c>
      <c r="Y35" s="131"/>
      <c r="Z35" s="131"/>
      <c r="AA35" s="131"/>
      <c r="AB35" s="131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</row>
  </sheetData>
  <mergeCells count="42">
    <mergeCell ref="AX1:BA1"/>
    <mergeCell ref="U21:AD21"/>
    <mergeCell ref="AH21:BC21"/>
    <mergeCell ref="AK12:BA12"/>
    <mergeCell ref="AB13:BA13"/>
    <mergeCell ref="B14:BA14"/>
    <mergeCell ref="B16:BA16"/>
    <mergeCell ref="B17:BA17"/>
    <mergeCell ref="B18:BA18"/>
    <mergeCell ref="B15:Q15"/>
    <mergeCell ref="R15:Z15"/>
    <mergeCell ref="AA15:AC15"/>
    <mergeCell ref="AD15:BA15"/>
    <mergeCell ref="B10:O10"/>
    <mergeCell ref="U8:W8"/>
    <mergeCell ref="X8:AA8"/>
    <mergeCell ref="B5:BC5"/>
    <mergeCell ref="AG6:AJ6"/>
    <mergeCell ref="B13:E13"/>
    <mergeCell ref="B12:Q12"/>
    <mergeCell ref="B29:BC29"/>
    <mergeCell ref="N11:AC11"/>
    <mergeCell ref="R12:AE12"/>
    <mergeCell ref="AF12:AJ12"/>
    <mergeCell ref="F13:R13"/>
    <mergeCell ref="AB8:AD8"/>
    <mergeCell ref="AE8:AL8"/>
    <mergeCell ref="AM8:AO8"/>
    <mergeCell ref="AP8:AU8"/>
    <mergeCell ref="AK6:BA6"/>
    <mergeCell ref="AK7:BA7"/>
    <mergeCell ref="X35:AB35"/>
    <mergeCell ref="AC35:AP35"/>
    <mergeCell ref="Z26:AB26"/>
    <mergeCell ref="AQ26:AV26"/>
    <mergeCell ref="AC26:AP26"/>
    <mergeCell ref="AC27:AP27"/>
    <mergeCell ref="Z33:AB33"/>
    <mergeCell ref="AC33:AP33"/>
    <mergeCell ref="AC34:AP34"/>
    <mergeCell ref="B30:BA30"/>
    <mergeCell ref="B31:BA31"/>
  </mergeCells>
  <pageMargins left="0.9055118110236221" right="0" top="0.35433070866141736" bottom="0" header="0.31496062992125984" footer="0.31496062992125984"/>
  <pageSetup scale="95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BB36"/>
  <sheetViews>
    <sheetView topLeftCell="A13" workbookViewId="0">
      <selection activeCell="AH25" sqref="AH25"/>
    </sheetView>
  </sheetViews>
  <sheetFormatPr defaultColWidth="9.140625" defaultRowHeight="21.95" customHeight="1"/>
  <cols>
    <col min="1" max="84" width="1.7109375" style="3" customWidth="1"/>
    <col min="85" max="16384" width="9.140625" style="3"/>
  </cols>
  <sheetData>
    <row r="1" spans="2:54" ht="21.95" customHeight="1">
      <c r="AX1" s="139" t="s">
        <v>182</v>
      </c>
      <c r="AY1" s="139"/>
      <c r="AZ1" s="139"/>
      <c r="BA1" s="139"/>
    </row>
    <row r="5" spans="2:54" ht="21.95" customHeight="1">
      <c r="B5" s="127" t="s">
        <v>178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</row>
    <row r="6" spans="2:54" ht="21.9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34" t="s">
        <v>20</v>
      </c>
      <c r="AF6" s="134"/>
      <c r="AG6" s="134"/>
      <c r="AH6" s="134"/>
      <c r="AI6" s="146" t="s">
        <v>217</v>
      </c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5"/>
    </row>
    <row r="7" spans="2:54" ht="21.95" customHeight="1">
      <c r="Y7" s="132" t="s">
        <v>21</v>
      </c>
      <c r="Z7" s="132"/>
      <c r="AA7" s="132"/>
      <c r="AB7" s="129">
        <f>บันทึกข้อมูล!AH52</f>
        <v>12</v>
      </c>
      <c r="AC7" s="129"/>
      <c r="AD7" s="129"/>
      <c r="AE7" s="129"/>
      <c r="AF7" s="132" t="s">
        <v>22</v>
      </c>
      <c r="AG7" s="132"/>
      <c r="AH7" s="132"/>
      <c r="AI7" s="128" t="str">
        <f>บันทึกข้อมูล!AO52</f>
        <v>ธันวาคม</v>
      </c>
      <c r="AJ7" s="128"/>
      <c r="AK7" s="128"/>
      <c r="AL7" s="128"/>
      <c r="AM7" s="128"/>
      <c r="AN7" s="128"/>
      <c r="AO7" s="128"/>
      <c r="AP7" s="128"/>
      <c r="AQ7" s="128"/>
      <c r="AR7" s="137" t="s">
        <v>23</v>
      </c>
      <c r="AS7" s="137"/>
      <c r="AT7" s="137"/>
      <c r="AU7" s="128">
        <f>บันทึกข้อมูล!BA52</f>
        <v>2560</v>
      </c>
      <c r="AV7" s="128"/>
      <c r="AW7" s="128"/>
      <c r="AX7" s="128"/>
      <c r="AY7" s="128"/>
      <c r="AZ7" s="128"/>
      <c r="BA7" s="128"/>
    </row>
    <row r="8" spans="2:54" ht="21.95" customHeight="1">
      <c r="B8" s="134" t="s">
        <v>177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2:54" ht="21.95" customHeight="1">
      <c r="K9" s="3" t="s">
        <v>176</v>
      </c>
      <c r="O9" s="129" t="str">
        <f>บันทึกข้อมูล!O38</f>
        <v>นางสาวนันท์นภัส รสเผือก</v>
      </c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32" t="s">
        <v>15</v>
      </c>
      <c r="AE9" s="132"/>
      <c r="AF9" s="132"/>
      <c r="AG9" s="132"/>
      <c r="AH9" s="132"/>
      <c r="AI9" s="129" t="str">
        <f>บันทึกข้อมูล!AL38</f>
        <v>นักวิชาการสรรพสามิตลูกจ้าง</v>
      </c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</row>
    <row r="10" spans="2:54" ht="21.95" customHeight="1">
      <c r="B10" s="3" t="s">
        <v>126</v>
      </c>
      <c r="E10" s="129" t="str">
        <f>บันทึกข้อมูล!BJ38</f>
        <v>สำนักงานสรรพสามิตภาคที่ 6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3" t="s">
        <v>175</v>
      </c>
      <c r="AI10" s="129" t="str">
        <f>บันทึกข้อมูล!K37</f>
        <v>นายแก้ว  สีใส</v>
      </c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</row>
    <row r="11" spans="2:54" ht="21.95" customHeight="1">
      <c r="B11" s="3" t="s">
        <v>174</v>
      </c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</row>
    <row r="12" spans="2:54" ht="21.95" customHeight="1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</row>
    <row r="13" spans="2:54" ht="21.95" customHeight="1">
      <c r="B13" s="3" t="s">
        <v>173</v>
      </c>
      <c r="J13" s="130" t="str">
        <f>บันทึกข้อมูล!AR37</f>
        <v>มีไว้เพื่อขายซึ่งสุราที่ผลิตขึ้นโดยฝ่าฝืนมาตรา 153 วรรคหนึ่ง</v>
      </c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</row>
    <row r="14" spans="2:54" ht="21.95" customHeight="1">
      <c r="B14" s="3" t="s">
        <v>172</v>
      </c>
      <c r="U14" s="129" t="str">
        <f>บันทึกข้อมูล!CO37</f>
        <v>153 ว 1</v>
      </c>
      <c r="V14" s="129"/>
      <c r="W14" s="129"/>
      <c r="X14" s="129"/>
      <c r="Y14" s="129"/>
      <c r="Z14" s="3" t="s">
        <v>169</v>
      </c>
      <c r="AK14" s="13"/>
      <c r="AL14" s="13"/>
      <c r="AM14" s="129">
        <f>บันทึกข้อมูล!DH37</f>
        <v>191</v>
      </c>
      <c r="AN14" s="129"/>
      <c r="AO14" s="129"/>
      <c r="AP14" s="129"/>
      <c r="AQ14" s="3" t="s">
        <v>171</v>
      </c>
    </row>
    <row r="15" spans="2:54" ht="21.95" customHeight="1">
      <c r="B15" s="3" t="s">
        <v>170</v>
      </c>
      <c r="R15" s="129" t="str">
        <f>บันทึกข้อมูล!H36</f>
        <v>456 ม.1</v>
      </c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32" t="s">
        <v>117</v>
      </c>
      <c r="AG15" s="132"/>
      <c r="AH15" s="132"/>
      <c r="AI15" s="132"/>
      <c r="AJ15" s="132"/>
      <c r="AK15" s="132"/>
      <c r="AL15" s="129" t="str">
        <f>บันทึกข้อมูล!X36</f>
        <v>สรรพสามิต</v>
      </c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</row>
    <row r="16" spans="2:54" ht="21.95" customHeight="1">
      <c r="B16" s="3" t="s">
        <v>32</v>
      </c>
      <c r="I16" s="129" t="str">
        <f>บันทึกข้อมูล!AO36</f>
        <v>ในเมือง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3" t="s">
        <v>33</v>
      </c>
      <c r="AI16" s="129" t="str">
        <f>บันทึกข้อมูล!BF36</f>
        <v>เมืองพิษณุโลก</v>
      </c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</row>
    <row r="17" spans="2:54" ht="21.95" customHeight="1">
      <c r="B17" s="3" t="s">
        <v>28</v>
      </c>
      <c r="F17" s="129" t="str">
        <f>บันทึกข้อมูล!BS36</f>
        <v>พิษณุโลก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3" t="s">
        <v>17</v>
      </c>
      <c r="V17" s="128">
        <f>บันทึกข้อมูล!CF36</f>
        <v>3</v>
      </c>
      <c r="W17" s="128"/>
      <c r="X17" s="128"/>
      <c r="Y17" s="3" t="s">
        <v>22</v>
      </c>
      <c r="AB17" s="129" t="str">
        <f>บันทึกข้อมูล!CM36</f>
        <v>ธันวาคม</v>
      </c>
      <c r="AC17" s="129"/>
      <c r="AD17" s="129"/>
      <c r="AE17" s="129"/>
      <c r="AF17" s="129"/>
      <c r="AG17" s="129"/>
      <c r="AH17" s="129"/>
      <c r="AI17" s="129"/>
      <c r="AJ17" s="3" t="s">
        <v>23</v>
      </c>
      <c r="AM17" s="129">
        <f>บันทึกข้อมูล!CY36</f>
        <v>2560</v>
      </c>
      <c r="AN17" s="129"/>
      <c r="AO17" s="129"/>
      <c r="AP17" s="129"/>
      <c r="AQ17" s="129"/>
      <c r="AR17" s="3" t="s">
        <v>118</v>
      </c>
      <c r="AU17" s="144">
        <f>บันทึกข้อมูล!DH36</f>
        <v>17.5</v>
      </c>
      <c r="AV17" s="129"/>
      <c r="AW17" s="129"/>
      <c r="AX17" s="129"/>
      <c r="AY17" s="129"/>
      <c r="AZ17" s="133" t="s">
        <v>168</v>
      </c>
      <c r="BA17" s="133"/>
    </row>
    <row r="18" spans="2:54" ht="21.95" customHeight="1">
      <c r="K18" s="3" t="s">
        <v>167</v>
      </c>
    </row>
    <row r="19" spans="2:54" ht="21.95" customHeight="1">
      <c r="B19" s="3" t="s">
        <v>166</v>
      </c>
      <c r="AE19" s="129" t="str">
        <f>บันทึกข้อมูล!DC40</f>
        <v>50/2560</v>
      </c>
      <c r="AF19" s="129"/>
      <c r="AG19" s="129"/>
      <c r="AH19" s="129"/>
      <c r="AI19" s="129"/>
      <c r="AJ19" s="129"/>
      <c r="AK19" s="129"/>
      <c r="AL19" s="132" t="s">
        <v>17</v>
      </c>
      <c r="AM19" s="132"/>
      <c r="AN19" s="132"/>
      <c r="AO19" s="132"/>
      <c r="AP19" s="132"/>
      <c r="AQ19" s="129" t="str">
        <f>บันทึกข้อมูล!BT40&amp;" "&amp;บันทึกข้อมูล!CA40&amp;" "&amp;บันทึกข้อมูล!CM40</f>
        <v>12 ธันวาคม 2560</v>
      </c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</row>
    <row r="20" spans="2:54" ht="21.95" customHeight="1">
      <c r="B20" s="3" t="s">
        <v>132</v>
      </c>
      <c r="F20" s="140">
        <f>บันทึกข้อมูล!BS41</f>
        <v>50000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32" t="s">
        <v>7</v>
      </c>
      <c r="Q20" s="132"/>
      <c r="R20" s="132"/>
      <c r="S20" s="129" t="str">
        <f>"("&amp;BAHTTEXT(F20)&amp;")"</f>
        <v>(ห้าหมื่นบาทถ้วน)</v>
      </c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3" t="s">
        <v>165</v>
      </c>
    </row>
    <row r="21" spans="2:54" ht="21.95" customHeight="1">
      <c r="B21" s="13" t="s">
        <v>179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2:54" ht="21.95" customHeight="1">
      <c r="B22" s="3" t="s">
        <v>180</v>
      </c>
      <c r="AQ22" s="147">
        <f>บันทึกข้อมูล!DA41</f>
        <v>10000</v>
      </c>
      <c r="AR22" s="147"/>
      <c r="AS22" s="147"/>
      <c r="AT22" s="147"/>
      <c r="AU22" s="147"/>
      <c r="AV22" s="147"/>
      <c r="AW22" s="147"/>
      <c r="AX22" s="147"/>
      <c r="AY22" s="147"/>
      <c r="AZ22" s="3" t="s">
        <v>7</v>
      </c>
    </row>
    <row r="23" spans="2:54" ht="21.95" customHeight="1">
      <c r="K23" s="3" t="s">
        <v>163</v>
      </c>
    </row>
    <row r="24" spans="2:54" ht="21.95" customHeight="1">
      <c r="B24" s="3" t="s">
        <v>164</v>
      </c>
    </row>
    <row r="26" spans="2:54" ht="21.95" customHeight="1">
      <c r="AA26" s="132" t="s">
        <v>10</v>
      </c>
      <c r="AB26" s="132"/>
      <c r="AC26" s="132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32" t="s">
        <v>183</v>
      </c>
      <c r="AS26" s="132"/>
      <c r="AT26" s="132"/>
      <c r="AU26" s="132"/>
      <c r="AV26" s="132"/>
      <c r="AW26" s="132"/>
      <c r="AX26" s="132"/>
      <c r="AY26" s="132"/>
    </row>
    <row r="27" spans="2:54" ht="21.95" customHeight="1">
      <c r="AC27" s="11" t="s">
        <v>11</v>
      </c>
      <c r="AD27" s="128" t="str">
        <f>บันทึกข้อมูล!O38</f>
        <v>นางสาวนันท์นภัส รสเผือก</v>
      </c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" t="s">
        <v>13</v>
      </c>
      <c r="AS27" s="132" t="s">
        <v>184</v>
      </c>
      <c r="AT27" s="132"/>
      <c r="AU27" s="132"/>
      <c r="AV27" s="132"/>
      <c r="AW27" s="132"/>
      <c r="AX27" s="132"/>
      <c r="AY27" s="132"/>
      <c r="AZ27" s="132"/>
    </row>
    <row r="28" spans="2:54" ht="21.95" customHeight="1">
      <c r="W28" s="131" t="s">
        <v>15</v>
      </c>
      <c r="X28" s="131"/>
      <c r="Y28" s="131"/>
      <c r="Z28" s="131"/>
      <c r="AA28" s="131"/>
      <c r="AB28" s="131"/>
      <c r="AC28" s="130" t="str">
        <f>บันทึกข้อมูล!AL38</f>
        <v>นักวิชาการสรรพสามิตลูกจ้าง</v>
      </c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</row>
    <row r="30" spans="2:54" ht="21.95" customHeight="1">
      <c r="B30" s="145" t="s">
        <v>16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</row>
    <row r="31" spans="2:54" ht="21.95" customHeight="1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</row>
    <row r="32" spans="2:54" ht="21.95" customHeight="1"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</row>
    <row r="33" spans="2:53" ht="21.9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2:53" ht="21.95" customHeight="1">
      <c r="AA34" s="132" t="s">
        <v>10</v>
      </c>
      <c r="AB34" s="132"/>
      <c r="AC34" s="132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34" t="s">
        <v>185</v>
      </c>
      <c r="AS34" s="134"/>
      <c r="AT34" s="134"/>
      <c r="AU34" s="134"/>
      <c r="AV34" s="134"/>
      <c r="AW34" s="134"/>
      <c r="AX34" s="134"/>
      <c r="AY34" s="134"/>
    </row>
    <row r="35" spans="2:53" ht="21.95" customHeight="1">
      <c r="AC35" s="11" t="s">
        <v>11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" t="s">
        <v>13</v>
      </c>
      <c r="AS35" s="13"/>
      <c r="AT35" s="13"/>
      <c r="AU35" s="13"/>
      <c r="AV35" s="13"/>
      <c r="AW35" s="13"/>
      <c r="AX35" s="13"/>
      <c r="AY35" s="13"/>
      <c r="AZ35" s="13"/>
    </row>
    <row r="36" spans="2:53" ht="21.95" customHeight="1">
      <c r="W36" s="131" t="s">
        <v>15</v>
      </c>
      <c r="X36" s="131"/>
      <c r="Y36" s="131"/>
      <c r="Z36" s="131"/>
      <c r="AA36" s="131"/>
      <c r="AB36" s="131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</row>
  </sheetData>
  <mergeCells count="55">
    <mergeCell ref="AX1:BA1"/>
    <mergeCell ref="B30:BB30"/>
    <mergeCell ref="AA26:AC26"/>
    <mergeCell ref="AR26:AY26"/>
    <mergeCell ref="AS27:AZ27"/>
    <mergeCell ref="AD26:AQ26"/>
    <mergeCell ref="AD27:AQ27"/>
    <mergeCell ref="W28:AB28"/>
    <mergeCell ref="B8:P8"/>
    <mergeCell ref="O9:AC9"/>
    <mergeCell ref="AE6:AH6"/>
    <mergeCell ref="AI6:BA6"/>
    <mergeCell ref="AU7:BA7"/>
    <mergeCell ref="AB7:AE7"/>
    <mergeCell ref="AQ22:AY22"/>
    <mergeCell ref="AC28:AV28"/>
    <mergeCell ref="AD35:AQ35"/>
    <mergeCell ref="W36:AB36"/>
    <mergeCell ref="B31:BA31"/>
    <mergeCell ref="B32:BA32"/>
    <mergeCell ref="AA34:AC34"/>
    <mergeCell ref="AD34:AQ34"/>
    <mergeCell ref="AR34:AY34"/>
    <mergeCell ref="AC36:AU36"/>
    <mergeCell ref="J13:BA13"/>
    <mergeCell ref="AL15:BA15"/>
    <mergeCell ref="AI16:BA16"/>
    <mergeCell ref="B12:BA12"/>
    <mergeCell ref="AQ19:BB19"/>
    <mergeCell ref="AE19:AK19"/>
    <mergeCell ref="AL19:AP19"/>
    <mergeCell ref="R15:AE15"/>
    <mergeCell ref="AF15:AK15"/>
    <mergeCell ref="F17:P17"/>
    <mergeCell ref="F20:O20"/>
    <mergeCell ref="P20:R20"/>
    <mergeCell ref="S20:AN20"/>
    <mergeCell ref="AZ17:BA17"/>
    <mergeCell ref="AU17:AY17"/>
    <mergeCell ref="B5:BB5"/>
    <mergeCell ref="U14:Y14"/>
    <mergeCell ref="AM14:AP14"/>
    <mergeCell ref="AM17:AQ17"/>
    <mergeCell ref="AB17:AI17"/>
    <mergeCell ref="V17:X17"/>
    <mergeCell ref="I16:AB16"/>
    <mergeCell ref="AD9:AH9"/>
    <mergeCell ref="AI9:BA9"/>
    <mergeCell ref="P11:BA11"/>
    <mergeCell ref="E10:Z10"/>
    <mergeCell ref="AI10:BA10"/>
    <mergeCell ref="Y7:AA7"/>
    <mergeCell ref="AF7:AH7"/>
    <mergeCell ref="AI7:AQ7"/>
    <mergeCell ref="AR7:AT7"/>
  </mergeCells>
  <pageMargins left="0.9055118110236221" right="0" top="0.35433070866141736" bottom="0" header="0.31496062992125984" footer="0.31496062992125984"/>
  <pageSetup scale="95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BH39"/>
  <sheetViews>
    <sheetView topLeftCell="A13" workbookViewId="0">
      <selection activeCell="Q8" sqref="Q8:BD8"/>
    </sheetView>
  </sheetViews>
  <sheetFormatPr defaultColWidth="9" defaultRowHeight="20.25"/>
  <cols>
    <col min="1" max="80" width="1.5703125" style="3" customWidth="1"/>
    <col min="81" max="16384" width="9" style="3"/>
  </cols>
  <sheetData>
    <row r="1" spans="2:60" ht="23.25">
      <c r="AZ1" s="127" t="s">
        <v>162</v>
      </c>
      <c r="BA1" s="127"/>
      <c r="BB1" s="127"/>
      <c r="BC1" s="127"/>
    </row>
    <row r="5" spans="2:60" ht="21.95" customHeight="1">
      <c r="B5" s="127" t="s">
        <v>80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2:60" ht="21.95" customHeight="1">
      <c r="B6" s="134" t="s">
        <v>81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29" t="str">
        <f>บันทึกข้อมูล!CF36&amp;" "&amp;บันทึกข้อมูล!CM36&amp;" "&amp;บันทึกข้อมูล!CY36</f>
        <v>3 ธันวาคม 2560</v>
      </c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</row>
    <row r="7" spans="2:60" ht="21.95" customHeight="1">
      <c r="B7" s="134" t="s">
        <v>82</v>
      </c>
      <c r="C7" s="134"/>
      <c r="D7" s="134"/>
      <c r="E7" s="134"/>
      <c r="F7" s="134"/>
      <c r="G7" s="134"/>
      <c r="H7" s="134"/>
      <c r="I7" s="130" t="str">
        <f>บันทึกข้อมูล!AR37</f>
        <v>มีไว้เพื่อขายซึ่งสุราที่ผลิตขึ้นโดยฝ่าฝืนมาตรา 153 วรรคหนึ่ง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</row>
    <row r="8" spans="2:60" ht="21.95" customHeight="1">
      <c r="B8" s="134" t="s">
        <v>83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</row>
    <row r="9" spans="2:60" ht="21.95" customHeight="1"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</row>
    <row r="10" spans="2:60" ht="21.95" customHeight="1">
      <c r="B10" s="136" t="s">
        <v>84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</row>
    <row r="11" spans="2:60" ht="21.95" customHeight="1"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</row>
    <row r="12" spans="2:60" ht="21.95" customHeight="1">
      <c r="B12" s="136" t="s">
        <v>85</v>
      </c>
      <c r="C12" s="136"/>
      <c r="D12" s="136"/>
      <c r="E12" s="136"/>
      <c r="F12" s="136"/>
      <c r="G12" s="136"/>
      <c r="H12" s="136"/>
      <c r="I12" s="136"/>
      <c r="J12" s="148" t="str">
        <f>บันทึกข้อมูล!K37</f>
        <v>นายแก้ว  สีใส</v>
      </c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</row>
    <row r="13" spans="2:60" ht="21.95" customHeight="1">
      <c r="B13" s="151" t="s">
        <v>86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3" t="s">
        <v>92</v>
      </c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</row>
    <row r="14" spans="2:60" ht="21.95" customHeight="1">
      <c r="B14" s="151" t="s">
        <v>87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3" t="s">
        <v>93</v>
      </c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</row>
    <row r="15" spans="2:60" ht="21.95" customHeight="1">
      <c r="B15" s="6" t="s">
        <v>88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30" t="str">
        <f>บันทึกข้อมูล!K40&amp;" "&amp;"ตำแหน่ง"&amp;" "&amp;บันทึกข้อมูล!AL40</f>
        <v>นายประเทือง  เบ็ญพาด ตำแหน่ง นิติกรชำนาญการพิเศษ</v>
      </c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</row>
    <row r="16" spans="2:60" ht="21.95" customHeight="1">
      <c r="B16" s="134" t="s">
        <v>89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52" t="str">
        <f>บันทึกข้อมูล!O38&amp;" "&amp;"ตำแหน่ง"&amp;" "&amp;บันทึกข้อมูล!AL38</f>
        <v>นางสาวนันท์นภัส รสเผือก ตำแหน่ง นักวิชาการสรรพสามิตลูกจ้าง</v>
      </c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</row>
    <row r="17" spans="2:56" ht="21.95" customHeight="1">
      <c r="B17" s="149" t="s">
        <v>98</v>
      </c>
      <c r="C17" s="129"/>
      <c r="D17" s="130" t="str">
        <f>บันทึกข้อมูล!P44&amp;" "&amp;"ตำแหน่ง"&amp;" "&amp;บันทึกข้อมูล!AJ44</f>
        <v>นางธัญญภัทร หงษ์ปาน ตำแหน่ง นิติกรชำนาญการ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</row>
    <row r="18" spans="2:56" ht="21.95" customHeight="1">
      <c r="B18" s="149" t="s">
        <v>99</v>
      </c>
      <c r="C18" s="129"/>
      <c r="D18" s="130" t="str">
        <f>บันทึกข้อมูล!P45&amp;" "&amp;"ตำแหน่ง"&amp;" "&amp;บันทึกข้อมูล!AJ45</f>
        <v>นางสาวนฤภัทร จันทร์ทุ่ง ตำแหน่ง นิติกรปฏิบัติการ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</row>
    <row r="19" spans="2:56" ht="21.95" customHeight="1">
      <c r="B19" s="149" t="s">
        <v>100</v>
      </c>
      <c r="C19" s="129"/>
      <c r="D19" s="130" t="str">
        <f>บันทึกข้อมูล!P46&amp;" "&amp;"ตำแหน่ง"&amp;" "&amp;บันทึกข้อมูล!AJ46</f>
        <v xml:space="preserve">  ตำแหน่ง  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</row>
    <row r="20" spans="2:56" ht="21.95" customHeight="1">
      <c r="B20" s="149" t="s">
        <v>101</v>
      </c>
      <c r="C20" s="129"/>
      <c r="D20" s="130" t="str">
        <f>บันทึกข้อมูล!P47&amp;" "&amp;"ตำแหน่ง"&amp;" "&amp;บันทึกข้อมูล!AJ47</f>
        <v xml:space="preserve">  ตำแหน่ง  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</row>
    <row r="21" spans="2:56" ht="21.95" customHeight="1">
      <c r="B21" s="134" t="s">
        <v>90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</row>
    <row r="22" spans="2:56" ht="21.95" customHeight="1">
      <c r="B22" s="149" t="s">
        <v>98</v>
      </c>
      <c r="C22" s="129"/>
      <c r="D22" s="130" t="str">
        <f>บันทึกข้อมูล!BX44&amp;" "&amp;"ตำแหน่ง"&amp;" "&amp;บันทึกข้อมูล!CS44</f>
        <v>นายชาญยุทธ วิมล ตำแหน่ง นักวิชาการสรรพสามิตชำนาญการ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</row>
    <row r="23" spans="2:56" ht="21.95" customHeight="1">
      <c r="B23" s="149" t="s">
        <v>99</v>
      </c>
      <c r="C23" s="129"/>
      <c r="D23" s="130" t="str">
        <f>บันทึกข้อมูล!BX45&amp;" "&amp;"ตำแหน่ง"&amp;" "&amp;บันทึกข้อมูล!CS45</f>
        <v xml:space="preserve">  ตำแหน่ง  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</row>
    <row r="24" spans="2:56" ht="21.95" customHeight="1">
      <c r="B24" s="149" t="s">
        <v>100</v>
      </c>
      <c r="C24" s="129"/>
      <c r="D24" s="130" t="str">
        <f>บันทึกข้อมูล!BX46&amp;" "&amp;"ตำแหน่ง"&amp;" "&amp;บันทึกข้อมูล!CS46</f>
        <v xml:space="preserve">  ตำแหน่ง  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</row>
    <row r="25" spans="2:56" ht="21.95" customHeight="1">
      <c r="B25" s="149" t="s">
        <v>101</v>
      </c>
      <c r="C25" s="129"/>
      <c r="D25" s="130" t="str">
        <f>บันทึกข้อมูล!BX47&amp;" "&amp;"ตำแหน่ง"&amp;" "&amp;บันทึกข้อมูล!CS47</f>
        <v xml:space="preserve">  ตำแหน่ง  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</row>
    <row r="26" spans="2:56" ht="21.95" customHeight="1">
      <c r="B26" s="150" t="s">
        <v>91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</row>
    <row r="27" spans="2:56" ht="21.95" customHeight="1"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</row>
    <row r="28" spans="2:56" ht="21.95" customHeight="1"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</row>
    <row r="29" spans="2:56" ht="21.95" customHeight="1"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</row>
    <row r="30" spans="2:56" ht="21.9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2:56" ht="21.95" customHeight="1">
      <c r="Y31" s="133" t="s">
        <v>10</v>
      </c>
      <c r="Z31" s="133"/>
      <c r="AA31" s="133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36" t="s">
        <v>95</v>
      </c>
      <c r="AQ31" s="136"/>
      <c r="AR31" s="136"/>
      <c r="AS31" s="136"/>
    </row>
    <row r="32" spans="2:56" ht="21.95" customHeight="1"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6"/>
      <c r="AQ32" s="6"/>
      <c r="AR32" s="6"/>
      <c r="AS32" s="6"/>
    </row>
    <row r="33" spans="2:56" ht="21.95" customHeight="1">
      <c r="B33" s="135" t="s">
        <v>94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</row>
    <row r="34" spans="2:56" ht="21.95" customHeight="1"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</row>
    <row r="35" spans="2:56" ht="21.95" customHeight="1"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</row>
    <row r="36" spans="2:56" ht="21.9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</row>
    <row r="37" spans="2:56" ht="21.95" customHeight="1">
      <c r="Y37" s="133" t="s">
        <v>10</v>
      </c>
      <c r="Z37" s="133"/>
      <c r="AA37" s="133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6"/>
      <c r="AR37" s="16"/>
      <c r="AS37" s="16"/>
    </row>
    <row r="38" spans="2:56" ht="21.95" customHeight="1">
      <c r="AA38" s="3" t="s">
        <v>11</v>
      </c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3" t="s">
        <v>13</v>
      </c>
    </row>
    <row r="39" spans="2:56" ht="21.95" customHeight="1">
      <c r="V39" s="131" t="s">
        <v>15</v>
      </c>
      <c r="W39" s="131"/>
      <c r="X39" s="131"/>
      <c r="Y39" s="131"/>
      <c r="Z39" s="131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</row>
  </sheetData>
  <mergeCells count="54">
    <mergeCell ref="AZ1:BC1"/>
    <mergeCell ref="I7:BD7"/>
    <mergeCell ref="B8:P8"/>
    <mergeCell ref="B10:K10"/>
    <mergeCell ref="L10:BD10"/>
    <mergeCell ref="Q8:BD8"/>
    <mergeCell ref="B9:BD9"/>
    <mergeCell ref="AQ6:BD6"/>
    <mergeCell ref="B7:H7"/>
    <mergeCell ref="B5:AW5"/>
    <mergeCell ref="B6:AP6"/>
    <mergeCell ref="B12:I12"/>
    <mergeCell ref="J12:BD12"/>
    <mergeCell ref="B11:BD11"/>
    <mergeCell ref="B13:P13"/>
    <mergeCell ref="B16:U16"/>
    <mergeCell ref="V16:BD16"/>
    <mergeCell ref="B14:Q14"/>
    <mergeCell ref="R14:BD14"/>
    <mergeCell ref="O15:BD15"/>
    <mergeCell ref="Q13:BD13"/>
    <mergeCell ref="D17:BD17"/>
    <mergeCell ref="D18:BD18"/>
    <mergeCell ref="D19:BD19"/>
    <mergeCell ref="D20:BD20"/>
    <mergeCell ref="B21:N21"/>
    <mergeCell ref="O21:BD21"/>
    <mergeCell ref="B20:C20"/>
    <mergeCell ref="B17:C17"/>
    <mergeCell ref="B18:C18"/>
    <mergeCell ref="B19:C19"/>
    <mergeCell ref="B22:C22"/>
    <mergeCell ref="B23:C23"/>
    <mergeCell ref="B24:C24"/>
    <mergeCell ref="D22:BD22"/>
    <mergeCell ref="D23:BD23"/>
    <mergeCell ref="D24:BD24"/>
    <mergeCell ref="B25:C25"/>
    <mergeCell ref="D25:BD25"/>
    <mergeCell ref="B27:BD27"/>
    <mergeCell ref="B28:BD28"/>
    <mergeCell ref="B26:BD26"/>
    <mergeCell ref="B29:BD29"/>
    <mergeCell ref="B33:BD33"/>
    <mergeCell ref="V39:Z39"/>
    <mergeCell ref="AA39:AQ39"/>
    <mergeCell ref="Y31:AA31"/>
    <mergeCell ref="AP31:AS31"/>
    <mergeCell ref="Y37:AA37"/>
    <mergeCell ref="AB31:AO31"/>
    <mergeCell ref="B34:BD34"/>
    <mergeCell ref="B35:BD35"/>
    <mergeCell ref="AB38:AP38"/>
    <mergeCell ref="AB37:AP37"/>
  </mergeCells>
  <pageMargins left="0.9055118110236221" right="0" top="0.55118110236220474" bottom="0" header="0.31496062992125984" footer="0.31496062992125984"/>
  <pageSetup paperSize="9" scale="95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F27"/>
  <sheetViews>
    <sheetView zoomScale="80" zoomScaleNormal="80" workbookViewId="0">
      <pane xSplit="16" ySplit="5" topLeftCell="Q6" activePane="bottomRight" state="frozen"/>
      <selection pane="topRight" activeCell="P1" sqref="P1"/>
      <selection pane="bottomLeft" activeCell="A6" sqref="A6"/>
      <selection pane="bottomRight" activeCell="BZ10" sqref="BZ10:CH10"/>
    </sheetView>
  </sheetViews>
  <sheetFormatPr defaultColWidth="9.140625" defaultRowHeight="20.25"/>
  <cols>
    <col min="1" max="105" width="1.7109375" style="3" customWidth="1"/>
    <col min="106" max="107" width="4.7109375" style="3" customWidth="1"/>
    <col min="108" max="159" width="1.7109375" style="3" customWidth="1"/>
    <col min="160" max="16384" width="9.140625" style="3"/>
  </cols>
  <sheetData>
    <row r="1" spans="1:157" s="7" customFormat="1" ht="26.25">
      <c r="A1" s="195" t="s">
        <v>71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</row>
    <row r="2" spans="1:157" ht="23.25">
      <c r="A2" s="127" t="s">
        <v>113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</row>
    <row r="4" spans="1:157">
      <c r="A4" s="170" t="s">
        <v>47</v>
      </c>
      <c r="B4" s="170"/>
      <c r="C4" s="170"/>
      <c r="D4" s="170" t="s">
        <v>48</v>
      </c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 t="s">
        <v>15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 t="s">
        <v>50</v>
      </c>
      <c r="AD4" s="170"/>
      <c r="AE4" s="170"/>
      <c r="AF4" s="170"/>
      <c r="AG4" s="170"/>
      <c r="AH4" s="170"/>
      <c r="AI4" s="170"/>
      <c r="AJ4" s="170"/>
      <c r="AK4" s="170"/>
      <c r="AL4" s="170"/>
      <c r="AM4" s="170" t="s">
        <v>51</v>
      </c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63" t="s">
        <v>57</v>
      </c>
      <c r="BB4" s="163"/>
      <c r="BC4" s="163"/>
      <c r="BD4" s="163"/>
      <c r="BE4" s="163"/>
      <c r="BF4" s="163"/>
      <c r="BG4" s="163"/>
      <c r="BH4" s="163"/>
      <c r="BI4" s="163" t="s">
        <v>58</v>
      </c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70" t="s">
        <v>54</v>
      </c>
      <c r="CA4" s="170"/>
      <c r="CB4" s="170"/>
      <c r="CC4" s="170"/>
      <c r="CD4" s="170"/>
      <c r="CE4" s="170"/>
      <c r="CF4" s="170"/>
      <c r="CG4" s="170"/>
      <c r="CH4" s="170"/>
      <c r="CI4" s="170" t="s">
        <v>55</v>
      </c>
      <c r="CJ4" s="170"/>
      <c r="CK4" s="170"/>
      <c r="CL4" s="170"/>
      <c r="CM4" s="170"/>
      <c r="CN4" s="170"/>
      <c r="CO4" s="170"/>
      <c r="CP4" s="170"/>
      <c r="CQ4" s="170"/>
      <c r="CR4" s="170"/>
      <c r="CS4" s="170" t="s">
        <v>56</v>
      </c>
      <c r="CT4" s="170"/>
      <c r="CU4" s="170"/>
      <c r="CV4" s="170"/>
      <c r="CW4" s="170"/>
      <c r="CX4" s="170"/>
      <c r="CY4" s="170"/>
      <c r="CZ4" s="170"/>
      <c r="DB4" s="28" t="s">
        <v>102</v>
      </c>
      <c r="DC4" s="28" t="s">
        <v>103</v>
      </c>
    </row>
    <row r="5" spans="1:157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63" t="s">
        <v>52</v>
      </c>
      <c r="BB5" s="163"/>
      <c r="BC5" s="163"/>
      <c r="BD5" s="163"/>
      <c r="BE5" s="163" t="s">
        <v>53</v>
      </c>
      <c r="BF5" s="163"/>
      <c r="BG5" s="163"/>
      <c r="BH5" s="163"/>
      <c r="BI5" s="163" t="s">
        <v>52</v>
      </c>
      <c r="BJ5" s="163"/>
      <c r="BK5" s="163"/>
      <c r="BL5" s="163"/>
      <c r="BM5" s="163"/>
      <c r="BN5" s="163"/>
      <c r="BO5" s="163"/>
      <c r="BP5" s="163"/>
      <c r="BQ5" s="163"/>
      <c r="BR5" s="163" t="s">
        <v>53</v>
      </c>
      <c r="BS5" s="163"/>
      <c r="BT5" s="163"/>
      <c r="BU5" s="163"/>
      <c r="BV5" s="163"/>
      <c r="BW5" s="163"/>
      <c r="BX5" s="163"/>
      <c r="BY5" s="163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B5" s="3" t="s">
        <v>72</v>
      </c>
      <c r="DC5" s="3" t="s">
        <v>72</v>
      </c>
    </row>
    <row r="6" spans="1:157">
      <c r="A6" s="171">
        <v>1</v>
      </c>
      <c r="B6" s="171"/>
      <c r="C6" s="171"/>
      <c r="D6" s="180" t="s">
        <v>114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0" t="s">
        <v>111</v>
      </c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0" t="s">
        <v>111</v>
      </c>
      <c r="AD6" s="181"/>
      <c r="AE6" s="181"/>
      <c r="AF6" s="181"/>
      <c r="AG6" s="181"/>
      <c r="AH6" s="181"/>
      <c r="AI6" s="181"/>
      <c r="AJ6" s="181"/>
      <c r="AK6" s="181"/>
      <c r="AL6" s="182"/>
      <c r="AM6" s="180" t="s">
        <v>112</v>
      </c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64"/>
      <c r="BB6" s="165"/>
      <c r="BC6" s="165"/>
      <c r="BD6" s="165"/>
      <c r="BE6" s="164"/>
      <c r="BF6" s="165"/>
      <c r="BG6" s="165"/>
      <c r="BH6" s="165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>
        <f>AO23</f>
        <v>10000</v>
      </c>
      <c r="CA6" s="166"/>
      <c r="CB6" s="166"/>
      <c r="CC6" s="166"/>
      <c r="CD6" s="166"/>
      <c r="CE6" s="166"/>
      <c r="CF6" s="166"/>
      <c r="CG6" s="166"/>
      <c r="CH6" s="166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B6" s="19"/>
      <c r="DC6" s="19"/>
    </row>
    <row r="7" spans="1:157">
      <c r="A7" s="156">
        <v>2</v>
      </c>
      <c r="B7" s="156"/>
      <c r="C7" s="156"/>
      <c r="D7" s="172" t="str">
        <f>IF(DB7&gt;0,VLOOKUP(DB7,บันทึกข้อมูล!$C$3:$DN$17,4,FALSE),IF(DB7=0," "))</f>
        <v>นางสาวนันท์นภัส รสเผือก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4"/>
      <c r="Q7" s="172" t="str">
        <f>IF(DB7&gt;0,VLOOKUP(DB7,บันทึกข้อมูล!$C$3:$DN$17,18,FALSE),IF(DB7=0," "))</f>
        <v>นักวิชาการสรรพสามิต</v>
      </c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4"/>
      <c r="AC7" s="62" t="str">
        <f>IF(DB7&gt;0,VLOOKUP(DB7,บันทึกข้อมูล!$C$3:$DN$17,30,FALSE),IF(DB7=0," "))</f>
        <v>ลูกจ้าง</v>
      </c>
      <c r="AD7" s="63"/>
      <c r="AE7" s="63"/>
      <c r="AF7" s="63"/>
      <c r="AG7" s="63"/>
      <c r="AH7" s="63"/>
      <c r="AI7" s="63"/>
      <c r="AJ7" s="63"/>
      <c r="AK7" s="63"/>
      <c r="AL7" s="64"/>
      <c r="AM7" s="172" t="str">
        <f>IF(DC7&gt;0,VLOOKUP(DC7,บันทึกข้อมูล!$CK$19:$DN$27,4,FALSE),IF(DC7=0," "))</f>
        <v>เจ้าพนักงานซึ่งทำการจับกุม</v>
      </c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4"/>
      <c r="BA7" s="175" t="str">
        <f>IF(DC7&gt;0,LOOKUP(DC7,{1,5},{"1"," "}),IF(DC7=0," "))</f>
        <v>1</v>
      </c>
      <c r="BB7" s="176"/>
      <c r="BC7" s="176"/>
      <c r="BD7" s="177"/>
      <c r="BE7" s="175">
        <f>IF(DB7&gt;0,VLOOKUP(DB7,บันทึกข้อมูล!$C$3:$DN$17,112,FALSE),IF(DB7=0," "))</f>
        <v>1</v>
      </c>
      <c r="BF7" s="176"/>
      <c r="BG7" s="176"/>
      <c r="BH7" s="177"/>
      <c r="BI7" s="178">
        <f>IF(BA7&gt;0,$BI$26,IF(BA7=0," "))+BX26</f>
        <v>666.70000000000039</v>
      </c>
      <c r="BJ7" s="168"/>
      <c r="BK7" s="168"/>
      <c r="BL7" s="168"/>
      <c r="BM7" s="168"/>
      <c r="BN7" s="168"/>
      <c r="BO7" s="168"/>
      <c r="BP7" s="168"/>
      <c r="BQ7" s="179"/>
      <c r="BR7" s="155">
        <f>IF(DB7&gt;0,BE7*$BI$27,IF(DB7=0," "))+BX27</f>
        <v>175.74999999999972</v>
      </c>
      <c r="BS7" s="155"/>
      <c r="BT7" s="155"/>
      <c r="BU7" s="155"/>
      <c r="BV7" s="155"/>
      <c r="BW7" s="155"/>
      <c r="BX7" s="155"/>
      <c r="BY7" s="155"/>
      <c r="BZ7" s="155">
        <f>SUM(BI7:BY7)</f>
        <v>842.45</v>
      </c>
      <c r="CA7" s="155"/>
      <c r="CB7" s="155"/>
      <c r="CC7" s="155"/>
      <c r="CD7" s="155"/>
      <c r="CE7" s="155"/>
      <c r="CF7" s="155"/>
      <c r="CG7" s="155"/>
      <c r="CH7" s="155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B7" s="52">
        <v>5</v>
      </c>
      <c r="DC7" s="52">
        <v>1</v>
      </c>
      <c r="DD7" s="192" t="s">
        <v>221</v>
      </c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</row>
    <row r="8" spans="1:157">
      <c r="A8" s="156">
        <v>3</v>
      </c>
      <c r="B8" s="156"/>
      <c r="C8" s="156"/>
      <c r="D8" s="172" t="str">
        <f>IF(DB8&gt;0,VLOOKUP(DB8,บันทึกข้อมูล!$C$3:$DN$17,4,FALSE),IF(DB8=0," "))</f>
        <v>นางธัญญภัทร หงษ์ปาน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4"/>
      <c r="Q8" s="172" t="str">
        <f>IF(DB8&gt;0,VLOOKUP(DB8,บันทึกข้อมูล!$C$3:$DN$17,18,FALSE),IF(DB8=0," "))</f>
        <v>นิติกร</v>
      </c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4"/>
      <c r="AC8" s="172" t="str">
        <f>IF(DB8&gt;0,VLOOKUP(DB8,บันทึกข้อมูล!$C$3:$DN$17,30,FALSE),IF(DB8=0," "))</f>
        <v>ชำนาญการ</v>
      </c>
      <c r="AD8" s="173"/>
      <c r="AE8" s="173"/>
      <c r="AF8" s="173"/>
      <c r="AG8" s="173"/>
      <c r="AH8" s="173"/>
      <c r="AI8" s="173"/>
      <c r="AJ8" s="173"/>
      <c r="AK8" s="173"/>
      <c r="AL8" s="174"/>
      <c r="AM8" s="172" t="str">
        <f>IF(DC8&gt;0,VLOOKUP(DC8,บันทึกข้อมูล!$CK$19:$DN$27,4,FALSE),IF(DC8=0," "))</f>
        <v>เจ้าพนักงานซึ่งร่วมจับกุม</v>
      </c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4"/>
      <c r="BA8" s="175" t="str">
        <f>IF(DC8&gt;0,LOOKUP(DC8,{1,5},{"1"," "}),IF(DC8=0," "))</f>
        <v>1</v>
      </c>
      <c r="BB8" s="176"/>
      <c r="BC8" s="176"/>
      <c r="BD8" s="177"/>
      <c r="BE8" s="175">
        <f>IF(DB8&gt;0,VLOOKUP(DB8,บันทึกข้อมูล!$C$3:$DN$17,112,FALSE),IF(DB8=0," "))</f>
        <v>7</v>
      </c>
      <c r="BF8" s="176"/>
      <c r="BG8" s="176"/>
      <c r="BH8" s="177"/>
      <c r="BI8" s="183">
        <f>IF(BA8&gt;0,$BI$26,IF(BA8=0," "))</f>
        <v>666.66</v>
      </c>
      <c r="BJ8" s="184"/>
      <c r="BK8" s="184"/>
      <c r="BL8" s="184"/>
      <c r="BM8" s="184"/>
      <c r="BN8" s="184"/>
      <c r="BO8" s="184"/>
      <c r="BP8" s="184"/>
      <c r="BQ8" s="185"/>
      <c r="BR8" s="155">
        <f>IF(DB8&gt;0,BE8*$BI$27,IF(DB8=0," "))</f>
        <v>1228.01</v>
      </c>
      <c r="BS8" s="155"/>
      <c r="BT8" s="155"/>
      <c r="BU8" s="155"/>
      <c r="BV8" s="155"/>
      <c r="BW8" s="155"/>
      <c r="BX8" s="155"/>
      <c r="BY8" s="155"/>
      <c r="BZ8" s="155">
        <f t="shared" ref="BZ8:BZ15" si="0">SUM(BI8:BY8)</f>
        <v>1894.67</v>
      </c>
      <c r="CA8" s="155"/>
      <c r="CB8" s="155"/>
      <c r="CC8" s="155"/>
      <c r="CD8" s="155"/>
      <c r="CE8" s="155"/>
      <c r="CF8" s="155"/>
      <c r="CG8" s="155"/>
      <c r="CH8" s="155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B8" s="53">
        <v>3</v>
      </c>
      <c r="DC8" s="53">
        <v>2</v>
      </c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</row>
    <row r="9" spans="1:157">
      <c r="A9" s="156">
        <v>4</v>
      </c>
      <c r="B9" s="156"/>
      <c r="C9" s="156"/>
      <c r="D9" s="172" t="str">
        <f>IF(DB9&gt;0,VLOOKUP(DB9,บันทึกข้อมูล!$C$3:$DN$17,4,FALSE),IF(DB9=0," "))</f>
        <v>นางสาวนฤภัทร จันทร์ทุ่ง</v>
      </c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4"/>
      <c r="Q9" s="172" t="str">
        <f>IF(DB9&gt;0,VLOOKUP(DB9,บันทึกข้อมูล!$C$3:$DN$17,18,FALSE),IF(DB9=0," "))</f>
        <v>นิติกร</v>
      </c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4"/>
      <c r="AC9" s="172" t="str">
        <f>IF(DB9&gt;0,VLOOKUP(DB9,บันทึกข้อมูล!$C$3:$DN$17,30,FALSE),IF(DB9=0," "))</f>
        <v>ปฏิบัติการ</v>
      </c>
      <c r="AD9" s="173"/>
      <c r="AE9" s="173"/>
      <c r="AF9" s="173"/>
      <c r="AG9" s="173"/>
      <c r="AH9" s="173"/>
      <c r="AI9" s="173"/>
      <c r="AJ9" s="173"/>
      <c r="AK9" s="173"/>
      <c r="AL9" s="174"/>
      <c r="AM9" s="172" t="str">
        <f>IF(DC9&gt;0,VLOOKUP(DC9,บันทึกข้อมูล!$CK$19:$DN$27,4,FALSE),IF(DC9=0," "))</f>
        <v>เจ้าพนักงานซึ่งร่วมจับกุม</v>
      </c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4"/>
      <c r="BA9" s="175" t="str">
        <f>IF(DC9&gt;0,LOOKUP(DC9,{1,5},{"1"," "}),IF(DC9=0," "))</f>
        <v>1</v>
      </c>
      <c r="BB9" s="176"/>
      <c r="BC9" s="176"/>
      <c r="BD9" s="177"/>
      <c r="BE9" s="175">
        <f>IF(DB9&gt;0,VLOOKUP(DB9,บันทึกข้อมูล!$C$3:$DN$17,112,FALSE),IF(DB9=0," "))</f>
        <v>6</v>
      </c>
      <c r="BF9" s="176"/>
      <c r="BG9" s="176"/>
      <c r="BH9" s="177"/>
      <c r="BI9" s="178">
        <f>IF(BA9=0," ",IF(BA9&gt;0,$BI$26))</f>
        <v>666.66</v>
      </c>
      <c r="BJ9" s="168"/>
      <c r="BK9" s="168"/>
      <c r="BL9" s="168"/>
      <c r="BM9" s="168"/>
      <c r="BN9" s="168"/>
      <c r="BO9" s="168"/>
      <c r="BP9" s="168"/>
      <c r="BQ9" s="179"/>
      <c r="BR9" s="155">
        <f t="shared" ref="BR9:BR15" si="1">IF(DB9&gt;0,BE9*$BI$27,IF(DB9=0," "))</f>
        <v>1052.58</v>
      </c>
      <c r="BS9" s="155"/>
      <c r="BT9" s="155"/>
      <c r="BU9" s="155"/>
      <c r="BV9" s="155"/>
      <c r="BW9" s="155"/>
      <c r="BX9" s="155"/>
      <c r="BY9" s="155"/>
      <c r="BZ9" s="155">
        <f t="shared" si="0"/>
        <v>1719.2399999999998</v>
      </c>
      <c r="CA9" s="155"/>
      <c r="CB9" s="155"/>
      <c r="CC9" s="155"/>
      <c r="CD9" s="155"/>
      <c r="CE9" s="155"/>
      <c r="CF9" s="155"/>
      <c r="CG9" s="155"/>
      <c r="CH9" s="155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B9" s="53">
        <v>4</v>
      </c>
      <c r="DC9" s="53">
        <v>2</v>
      </c>
    </row>
    <row r="10" spans="1:157">
      <c r="A10" s="156"/>
      <c r="B10" s="156"/>
      <c r="C10" s="156"/>
      <c r="D10" s="172" t="str">
        <f>IF(DB10&gt;0,VLOOKUP(DB10,บันทึกข้อมูล!$C$3:$DN$17,4,FALSE),IF(DB10=0," "))</f>
        <v>นาย ก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4"/>
      <c r="Q10" s="172" t="str">
        <f>IF(DB10&gt;0,VLOOKUP(DB10,บันทึกข้อมูล!$C$3:$DN$17,18,FALSE),IF(DB10=0," "))</f>
        <v>ผู้อำนวยการ</v>
      </c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4"/>
      <c r="AC10" s="172">
        <f>IF(DB10&gt;0,VLOOKUP(DB10,บันทึกข้อมูล!$C$3:$DN$17,30,FALSE),IF(DB10=0," "))</f>
        <v>0</v>
      </c>
      <c r="AD10" s="173"/>
      <c r="AE10" s="173"/>
      <c r="AF10" s="173"/>
      <c r="AG10" s="173"/>
      <c r="AH10" s="173"/>
      <c r="AI10" s="173"/>
      <c r="AJ10" s="173"/>
      <c r="AK10" s="173"/>
      <c r="AL10" s="174"/>
      <c r="AM10" s="172" t="str">
        <f>IF(DC10&gt;0,VLOOKUP(DC10,บันทึกข้อมูล!$CK$19:$DN$27,4,FALSE),IF(DC10=0," "))</f>
        <v>เจ้าพนักงานซึ่งสั่งการให้จับกุม</v>
      </c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4"/>
      <c r="BA10" s="175" t="str">
        <f>IF(DC10&gt;0,LOOKUP(DC10,{1,5},{"1"," "}),IF(DC10=0," "))</f>
        <v>1</v>
      </c>
      <c r="BB10" s="176"/>
      <c r="BC10" s="176"/>
      <c r="BD10" s="177"/>
      <c r="BE10" s="175">
        <f>IF(DB10&gt;0,VLOOKUP(DB10,บันทึกข้อมูล!$C$3:$DN$17,112,FALSE),IF(DB10=0," "))</f>
        <v>10</v>
      </c>
      <c r="BF10" s="176"/>
      <c r="BG10" s="176"/>
      <c r="BH10" s="177"/>
      <c r="BI10" s="178">
        <f t="shared" ref="BI10:BI11" si="2">IF(BA10=0," ",IF(BA10&gt;0,$BI$26))</f>
        <v>666.66</v>
      </c>
      <c r="BJ10" s="168"/>
      <c r="BK10" s="168"/>
      <c r="BL10" s="168"/>
      <c r="BM10" s="168"/>
      <c r="BN10" s="168"/>
      <c r="BO10" s="168"/>
      <c r="BP10" s="168"/>
      <c r="BQ10" s="179"/>
      <c r="BR10" s="155">
        <f t="shared" si="1"/>
        <v>1754.3000000000002</v>
      </c>
      <c r="BS10" s="155"/>
      <c r="BT10" s="155"/>
      <c r="BU10" s="155"/>
      <c r="BV10" s="155"/>
      <c r="BW10" s="155"/>
      <c r="BX10" s="155"/>
      <c r="BY10" s="155"/>
      <c r="BZ10" s="155">
        <f t="shared" si="0"/>
        <v>2420.96</v>
      </c>
      <c r="CA10" s="155"/>
      <c r="CB10" s="155"/>
      <c r="CC10" s="155"/>
      <c r="CD10" s="155"/>
      <c r="CE10" s="155"/>
      <c r="CF10" s="155"/>
      <c r="CG10" s="155"/>
      <c r="CH10" s="155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B10" s="53">
        <v>7</v>
      </c>
      <c r="DC10" s="53">
        <v>3</v>
      </c>
    </row>
    <row r="11" spans="1:157">
      <c r="A11" s="156"/>
      <c r="B11" s="156"/>
      <c r="C11" s="156"/>
      <c r="D11" s="172" t="str">
        <f>IF(DB11&gt;0,VLOOKUP(DB11,บันทึกข้อมูล!$C$3:$DN$17,4,FALSE),IF(DB11=0," "))</f>
        <v>นายคำรพ แก้วสีนวล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4"/>
      <c r="Q11" s="172" t="str">
        <f>IF(DB11&gt;0,VLOOKUP(DB11,บันทึกข้อมูล!$C$3:$DN$17,18,FALSE),IF(DB11=0," "))</f>
        <v>นิติกร</v>
      </c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4"/>
      <c r="AC11" s="172" t="str">
        <f>IF(DB11&gt;0,VLOOKUP(DB11,บันทึกข้อมูล!$C$3:$DN$17,30,FALSE),IF(DB11=0," "))</f>
        <v>ชำนาญการ</v>
      </c>
      <c r="AD11" s="173"/>
      <c r="AE11" s="173"/>
      <c r="AF11" s="173"/>
      <c r="AG11" s="173"/>
      <c r="AH11" s="173"/>
      <c r="AI11" s="173"/>
      <c r="AJ11" s="173"/>
      <c r="AK11" s="173"/>
      <c r="AL11" s="174"/>
      <c r="AM11" s="172" t="str">
        <f>IF(DC11&gt;0,VLOOKUP(DC11,บันทึกข้อมูล!$CK$19:$DN$27,4,FALSE),IF(DC11=0," "))</f>
        <v>เจ้าพนักงานซึ่งร่วมวางแผนการจับกุม</v>
      </c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4"/>
      <c r="BA11" s="175" t="str">
        <f>IF(DC11&gt;0,LOOKUP(DC11,{1,5},{"1"," "}),IF(DC11=0," "))</f>
        <v>1</v>
      </c>
      <c r="BB11" s="176"/>
      <c r="BC11" s="176"/>
      <c r="BD11" s="177"/>
      <c r="BE11" s="175">
        <f>IF(DB11&gt;0,VLOOKUP(DB11,บันทึกข้อมูล!$C$3:$DN$17,112,FALSE),IF(DB11=0," "))</f>
        <v>7</v>
      </c>
      <c r="BF11" s="176"/>
      <c r="BG11" s="176"/>
      <c r="BH11" s="177"/>
      <c r="BI11" s="178">
        <f t="shared" si="2"/>
        <v>666.66</v>
      </c>
      <c r="BJ11" s="168"/>
      <c r="BK11" s="168"/>
      <c r="BL11" s="168"/>
      <c r="BM11" s="168"/>
      <c r="BN11" s="168"/>
      <c r="BO11" s="168"/>
      <c r="BP11" s="168"/>
      <c r="BQ11" s="179"/>
      <c r="BR11" s="155">
        <f t="shared" si="1"/>
        <v>1228.01</v>
      </c>
      <c r="BS11" s="155"/>
      <c r="BT11" s="155"/>
      <c r="BU11" s="155"/>
      <c r="BV11" s="155"/>
      <c r="BW11" s="155"/>
      <c r="BX11" s="155"/>
      <c r="BY11" s="155"/>
      <c r="BZ11" s="155">
        <f t="shared" si="0"/>
        <v>1894.67</v>
      </c>
      <c r="CA11" s="155"/>
      <c r="CB11" s="155"/>
      <c r="CC11" s="155"/>
      <c r="CD11" s="155"/>
      <c r="CE11" s="155"/>
      <c r="CF11" s="155"/>
      <c r="CG11" s="155"/>
      <c r="CH11" s="155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B11" s="53">
        <v>2</v>
      </c>
      <c r="DC11" s="53">
        <v>4</v>
      </c>
    </row>
    <row r="12" spans="1:157">
      <c r="A12" s="156"/>
      <c r="B12" s="156"/>
      <c r="C12" s="156"/>
      <c r="D12" s="172" t="str">
        <f>IF(DB12&gt;0,VLOOKUP(DB12,บันทึกข้อมูล!$C$3:$DN$17,4,FALSE),IF(DB12=0," "))</f>
        <v>นายชาญยุทธ วิมล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4"/>
      <c r="Q12" s="172" t="str">
        <f>IF(DB12&gt;0,VLOOKUP(DB12,บันทึกข้อมูล!$C$3:$DN$17,18,FALSE),IF(DB12=0," "))</f>
        <v>นักวิชาการสรรพสามิต</v>
      </c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4"/>
      <c r="AC12" s="172" t="str">
        <f>IF(DB12&gt;0,VLOOKUP(DB12,บันทึกข้อมูล!$C$3:$DN$17,30,FALSE),IF(DB12=0," "))</f>
        <v>ชำนาญการ</v>
      </c>
      <c r="AD12" s="173"/>
      <c r="AE12" s="173"/>
      <c r="AF12" s="173"/>
      <c r="AG12" s="173"/>
      <c r="AH12" s="173"/>
      <c r="AI12" s="173"/>
      <c r="AJ12" s="173"/>
      <c r="AK12" s="173"/>
      <c r="AL12" s="174"/>
      <c r="AM12" s="172" t="str">
        <f>IF(DC12&gt;0,VLOOKUP(DC12,บันทึกข้อมูล!$CK$19:$DN$27,4,FALSE),IF(DC12=0," "))</f>
        <v>ผู้เปรียบเทียบคดี</v>
      </c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4"/>
      <c r="BA12" s="175" t="str">
        <f>IF(DC12&gt;0,LOOKUP(DC12,{1,5},{"1"," "}),IF(DC12=0," "))</f>
        <v xml:space="preserve"> </v>
      </c>
      <c r="BB12" s="176"/>
      <c r="BC12" s="176"/>
      <c r="BD12" s="177"/>
      <c r="BE12" s="175">
        <f>IF(DB12&gt;0,VLOOKUP(DB12,บันทึกข้อมูล!$C$3:$DN$17,112,FALSE),IF(DB12=0," "))</f>
        <v>7</v>
      </c>
      <c r="BF12" s="176"/>
      <c r="BG12" s="176"/>
      <c r="BH12" s="177"/>
      <c r="BI12" s="178"/>
      <c r="BJ12" s="168"/>
      <c r="BK12" s="168"/>
      <c r="BL12" s="168"/>
      <c r="BM12" s="168"/>
      <c r="BN12" s="168"/>
      <c r="BO12" s="168"/>
      <c r="BP12" s="168"/>
      <c r="BQ12" s="179"/>
      <c r="BR12" s="155">
        <f t="shared" si="1"/>
        <v>1228.01</v>
      </c>
      <c r="BS12" s="155"/>
      <c r="BT12" s="155"/>
      <c r="BU12" s="155"/>
      <c r="BV12" s="155"/>
      <c r="BW12" s="155"/>
      <c r="BX12" s="155"/>
      <c r="BY12" s="155"/>
      <c r="BZ12" s="155">
        <f t="shared" si="0"/>
        <v>1228.01</v>
      </c>
      <c r="CA12" s="155"/>
      <c r="CB12" s="155"/>
      <c r="CC12" s="155"/>
      <c r="CD12" s="155"/>
      <c r="CE12" s="155"/>
      <c r="CF12" s="155"/>
      <c r="CG12" s="155"/>
      <c r="CH12" s="155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B12" s="53">
        <v>9</v>
      </c>
      <c r="DC12" s="53">
        <v>6</v>
      </c>
    </row>
    <row r="13" spans="1:157">
      <c r="A13" s="156"/>
      <c r="B13" s="156"/>
      <c r="C13" s="156"/>
      <c r="D13" s="172" t="str">
        <f>IF(DB13&gt;0,VLOOKUP(DB13,บันทึกข้อมูล!$C$3:$DN$17,4,FALSE),IF(DB13=0," "))</f>
        <v xml:space="preserve"> </v>
      </c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4"/>
      <c r="Q13" s="172" t="str">
        <f>IF(DB13&gt;0,VLOOKUP(DB13,บันทึกข้อมูล!$C$3:$DN$17,18,FALSE),IF(DB13=0," "))</f>
        <v xml:space="preserve"> </v>
      </c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4"/>
      <c r="AC13" s="172" t="str">
        <f>IF(DB13&gt;0,VLOOKUP(DB13,บันทึกข้อมูล!$C$3:$DN$17,30,FALSE),IF(DB13=0," "))</f>
        <v xml:space="preserve"> </v>
      </c>
      <c r="AD13" s="173"/>
      <c r="AE13" s="173"/>
      <c r="AF13" s="173"/>
      <c r="AG13" s="173"/>
      <c r="AH13" s="173"/>
      <c r="AI13" s="173"/>
      <c r="AJ13" s="173"/>
      <c r="AK13" s="173"/>
      <c r="AL13" s="174"/>
      <c r="AM13" s="172" t="str">
        <f>IF(DC13&gt;0,VLOOKUP(DC13,บันทึกข้อมูล!$CK$19:$DN$27,4,FALSE),IF(DC13=0," "))</f>
        <v xml:space="preserve"> </v>
      </c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4"/>
      <c r="BA13" s="175" t="str">
        <f>IF(DC13&gt;0,LOOKUP(DC13,{1,5},{"1"," "}),IF(DC13=0," "))</f>
        <v xml:space="preserve"> </v>
      </c>
      <c r="BB13" s="176"/>
      <c r="BC13" s="176"/>
      <c r="BD13" s="177"/>
      <c r="BE13" s="175" t="str">
        <f>IF(DB13&gt;0,VLOOKUP(DB13,บันทึกข้อมูล!$C$3:$DN$17,112,FALSE),IF(DB13=0," "))</f>
        <v xml:space="preserve"> </v>
      </c>
      <c r="BF13" s="176"/>
      <c r="BG13" s="176"/>
      <c r="BH13" s="177"/>
      <c r="BI13" s="178"/>
      <c r="BJ13" s="168"/>
      <c r="BK13" s="168"/>
      <c r="BL13" s="168"/>
      <c r="BM13" s="168"/>
      <c r="BN13" s="168"/>
      <c r="BO13" s="168"/>
      <c r="BP13" s="168"/>
      <c r="BQ13" s="179"/>
      <c r="BR13" s="155" t="str">
        <f t="shared" si="1"/>
        <v xml:space="preserve"> </v>
      </c>
      <c r="BS13" s="155"/>
      <c r="BT13" s="155"/>
      <c r="BU13" s="155"/>
      <c r="BV13" s="155"/>
      <c r="BW13" s="155"/>
      <c r="BX13" s="155"/>
      <c r="BY13" s="155"/>
      <c r="BZ13" s="155">
        <f t="shared" si="0"/>
        <v>0</v>
      </c>
      <c r="CA13" s="155"/>
      <c r="CB13" s="155"/>
      <c r="CC13" s="155"/>
      <c r="CD13" s="155"/>
      <c r="CE13" s="155"/>
      <c r="CF13" s="155"/>
      <c r="CG13" s="155"/>
      <c r="CH13" s="155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B13" s="53"/>
      <c r="DC13" s="53"/>
    </row>
    <row r="14" spans="1:157">
      <c r="A14" s="156"/>
      <c r="B14" s="156"/>
      <c r="C14" s="156"/>
      <c r="D14" s="172" t="str">
        <f>IF(DB14&gt;0,VLOOKUP(DB14,บันทึกข้อมูล!$C$3:$DN$17,4,FALSE),IF(DB14=0," "))</f>
        <v xml:space="preserve"> 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4"/>
      <c r="Q14" s="172" t="str">
        <f>IF(DB14&gt;0,VLOOKUP(DB14,บันทึกข้อมูล!$C$3:$DN$17,18,FALSE),IF(DB14=0," "))</f>
        <v xml:space="preserve"> </v>
      </c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4"/>
      <c r="AC14" s="172" t="str">
        <f>IF(DB14&gt;0,VLOOKUP(DB14,บันทึกข้อมูล!$C$3:$DN$17,30,FALSE),IF(DB14=0," "))</f>
        <v xml:space="preserve"> </v>
      </c>
      <c r="AD14" s="173"/>
      <c r="AE14" s="173"/>
      <c r="AF14" s="173"/>
      <c r="AG14" s="173"/>
      <c r="AH14" s="173"/>
      <c r="AI14" s="173"/>
      <c r="AJ14" s="173"/>
      <c r="AK14" s="173"/>
      <c r="AL14" s="174"/>
      <c r="AM14" s="172" t="str">
        <f>IF(DC14&gt;0,VLOOKUP(DC14,บันทึกข้อมูล!$CK$19:$DN$27,4,FALSE),IF(DC14=0," "))</f>
        <v xml:space="preserve"> </v>
      </c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4"/>
      <c r="BA14" s="175" t="str">
        <f>IF(DC14&gt;0,LOOKUP(DC14,{1,5},{"1"," "}),IF(DC14=0," "))</f>
        <v xml:space="preserve"> </v>
      </c>
      <c r="BB14" s="176"/>
      <c r="BC14" s="176"/>
      <c r="BD14" s="177"/>
      <c r="BE14" s="175" t="str">
        <f>IF(DB14&gt;0,VLOOKUP(DB14,บันทึกข้อมูล!$C$3:$DN$17,112,FALSE),IF(DB14=0," "))</f>
        <v xml:space="preserve"> </v>
      </c>
      <c r="BF14" s="176"/>
      <c r="BG14" s="176"/>
      <c r="BH14" s="177"/>
      <c r="BI14" s="178"/>
      <c r="BJ14" s="168"/>
      <c r="BK14" s="168"/>
      <c r="BL14" s="168"/>
      <c r="BM14" s="168"/>
      <c r="BN14" s="168"/>
      <c r="BO14" s="168"/>
      <c r="BP14" s="168"/>
      <c r="BQ14" s="179"/>
      <c r="BR14" s="155" t="str">
        <f t="shared" si="1"/>
        <v xml:space="preserve"> </v>
      </c>
      <c r="BS14" s="155"/>
      <c r="BT14" s="155"/>
      <c r="BU14" s="155"/>
      <c r="BV14" s="155"/>
      <c r="BW14" s="155"/>
      <c r="BX14" s="155"/>
      <c r="BY14" s="155"/>
      <c r="BZ14" s="155">
        <f t="shared" si="0"/>
        <v>0</v>
      </c>
      <c r="CA14" s="155"/>
      <c r="CB14" s="155"/>
      <c r="CC14" s="155"/>
      <c r="CD14" s="155"/>
      <c r="CE14" s="155"/>
      <c r="CF14" s="155"/>
      <c r="CG14" s="155"/>
      <c r="CH14" s="155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B14" s="53"/>
      <c r="DC14" s="53"/>
    </row>
    <row r="15" spans="1:157">
      <c r="A15" s="156"/>
      <c r="B15" s="156"/>
      <c r="C15" s="156"/>
      <c r="D15" s="172" t="str">
        <f>IF(DB15&gt;0,VLOOKUP(DB15,บันทึกข้อมูล!$C$3:$DN$17,4,FALSE),IF(DB15=0," "))</f>
        <v xml:space="preserve"> 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4"/>
      <c r="Q15" s="172" t="str">
        <f>IF(DB15&gt;0,VLOOKUP(DB15,บันทึกข้อมูล!$C$3:$DN$17,18,FALSE),IF(DB15=0," "))</f>
        <v xml:space="preserve"> </v>
      </c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4"/>
      <c r="AC15" s="172" t="str">
        <f>IF(DB15&gt;0,VLOOKUP(DB15,บันทึกข้อมูล!$C$3:$DN$17,30,FALSE),IF(DB15=0," "))</f>
        <v xml:space="preserve"> </v>
      </c>
      <c r="AD15" s="173"/>
      <c r="AE15" s="173"/>
      <c r="AF15" s="173"/>
      <c r="AG15" s="173"/>
      <c r="AH15" s="173"/>
      <c r="AI15" s="173"/>
      <c r="AJ15" s="173"/>
      <c r="AK15" s="173"/>
      <c r="AL15" s="174"/>
      <c r="AM15" s="172" t="str">
        <f>IF(DC15&gt;0,VLOOKUP(DC15,บันทึกข้อมูล!$CK$19:$DN$27,4,FALSE),IF(DC15=0," "))</f>
        <v xml:space="preserve"> </v>
      </c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4"/>
      <c r="BA15" s="175" t="str">
        <f>IF(DC15&gt;0,LOOKUP(DC15,{1,5},{"1"," "}),IF(DC15=0," "))</f>
        <v xml:space="preserve"> </v>
      </c>
      <c r="BB15" s="176"/>
      <c r="BC15" s="176"/>
      <c r="BD15" s="177"/>
      <c r="BE15" s="175" t="str">
        <f>IF(DB15&gt;0,VLOOKUP(DB15,บันทึกข้อมูล!$C$3:$DN$17,112,FALSE),IF(DB15=0," "))</f>
        <v xml:space="preserve"> </v>
      </c>
      <c r="BF15" s="176"/>
      <c r="BG15" s="176"/>
      <c r="BH15" s="177"/>
      <c r="BI15" s="178"/>
      <c r="BJ15" s="168"/>
      <c r="BK15" s="168"/>
      <c r="BL15" s="168"/>
      <c r="BM15" s="168"/>
      <c r="BN15" s="168"/>
      <c r="BO15" s="168"/>
      <c r="BP15" s="168"/>
      <c r="BQ15" s="179"/>
      <c r="BR15" s="155" t="str">
        <f t="shared" si="1"/>
        <v xml:space="preserve"> </v>
      </c>
      <c r="BS15" s="155"/>
      <c r="BT15" s="155"/>
      <c r="BU15" s="155"/>
      <c r="BV15" s="155"/>
      <c r="BW15" s="155"/>
      <c r="BX15" s="155"/>
      <c r="BY15" s="155"/>
      <c r="BZ15" s="155">
        <f t="shared" si="0"/>
        <v>0</v>
      </c>
      <c r="CA15" s="155"/>
      <c r="CB15" s="155"/>
      <c r="CC15" s="155"/>
      <c r="CD15" s="155"/>
      <c r="CE15" s="155"/>
      <c r="CF15" s="155"/>
      <c r="CG15" s="155"/>
      <c r="CH15" s="155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B15" s="53"/>
      <c r="DC15" s="53"/>
    </row>
    <row r="16" spans="1:157">
      <c r="A16" s="196"/>
      <c r="B16" s="196"/>
      <c r="C16" s="196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60"/>
      <c r="BB16" s="160"/>
      <c r="BC16" s="160"/>
      <c r="BD16" s="160"/>
      <c r="BE16" s="160"/>
      <c r="BF16" s="160"/>
      <c r="BG16" s="160"/>
      <c r="BH16" s="160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B16" s="9"/>
      <c r="DC16" s="61"/>
      <c r="DD16" s="194" t="s">
        <v>236</v>
      </c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</row>
    <row r="17" spans="1:162" s="10" customFormat="1" ht="21" thickBot="1">
      <c r="A17" s="188" t="s">
        <v>59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6">
        <f>COUNTIF(BA7:BD16,1)</f>
        <v>5</v>
      </c>
      <c r="BB17" s="186"/>
      <c r="BC17" s="186"/>
      <c r="BD17" s="186"/>
      <c r="BE17" s="186">
        <f>SUM(BE6:BE16)</f>
        <v>38</v>
      </c>
      <c r="BF17" s="186"/>
      <c r="BG17" s="186"/>
      <c r="BH17" s="186"/>
      <c r="BI17" s="187">
        <f>SUM(BI6:BI16)</f>
        <v>3333.34</v>
      </c>
      <c r="BJ17" s="187"/>
      <c r="BK17" s="187"/>
      <c r="BL17" s="187"/>
      <c r="BM17" s="187"/>
      <c r="BN17" s="187"/>
      <c r="BO17" s="187"/>
      <c r="BP17" s="187"/>
      <c r="BQ17" s="187"/>
      <c r="BR17" s="187">
        <f>SUM(BR6:BR16)</f>
        <v>6666.66</v>
      </c>
      <c r="BS17" s="187"/>
      <c r="BT17" s="187"/>
      <c r="BU17" s="187"/>
      <c r="BV17" s="187"/>
      <c r="BW17" s="187"/>
      <c r="BX17" s="187"/>
      <c r="BY17" s="187"/>
      <c r="BZ17" s="187">
        <f>SUM(BZ6:BZ16)</f>
        <v>19999.999999999996</v>
      </c>
      <c r="CA17" s="187"/>
      <c r="CB17" s="187"/>
      <c r="CC17" s="187"/>
      <c r="CD17" s="187"/>
      <c r="CE17" s="187"/>
      <c r="CF17" s="187"/>
      <c r="CG17" s="187"/>
      <c r="CH17" s="187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C17" s="48" t="s">
        <v>222</v>
      </c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</row>
    <row r="18" spans="1:162" ht="21" thickTop="1">
      <c r="DD18" s="154" t="s">
        <v>302</v>
      </c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</row>
    <row r="19" spans="1:162">
      <c r="Q19" s="131" t="s">
        <v>61</v>
      </c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67" t="str">
        <f>"("&amp;BAHTTEXT(BZ17)&amp;")"</f>
        <v>(สองหมื่นบาทถ้วน)</v>
      </c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T19" s="132" t="s">
        <v>10</v>
      </c>
      <c r="BU19" s="132"/>
      <c r="BV19" s="132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34" t="s">
        <v>60</v>
      </c>
      <c r="CO19" s="134"/>
      <c r="CP19" s="134"/>
      <c r="CQ19" s="134"/>
      <c r="CR19" s="134"/>
      <c r="DC19" s="48" t="s">
        <v>223</v>
      </c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</row>
    <row r="20" spans="1:162">
      <c r="BV20" s="11" t="s">
        <v>11</v>
      </c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2" t="s">
        <v>13</v>
      </c>
      <c r="DC20" s="47"/>
      <c r="DD20" s="60" t="s">
        <v>224</v>
      </c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</row>
    <row r="21" spans="1:162">
      <c r="DD21" s="154" t="s">
        <v>305</v>
      </c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</row>
    <row r="22" spans="1:162">
      <c r="T22" s="13" t="s">
        <v>62</v>
      </c>
      <c r="U22" s="13"/>
      <c r="V22" s="13"/>
      <c r="W22" s="13"/>
      <c r="X22" s="13"/>
      <c r="Y22" s="13"/>
      <c r="AA22" s="134" t="s">
        <v>119</v>
      </c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69">
        <f>บันทึกข้อมูล!BS41</f>
        <v>50000</v>
      </c>
      <c r="AP22" s="169"/>
      <c r="AQ22" s="169"/>
      <c r="AR22" s="169"/>
      <c r="AS22" s="169"/>
      <c r="AT22" s="169"/>
      <c r="AU22" s="169"/>
      <c r="AV22" s="169"/>
      <c r="AW22" s="169"/>
      <c r="AX22" s="132" t="s">
        <v>7</v>
      </c>
      <c r="AY22" s="132"/>
      <c r="AZ22" s="132"/>
      <c r="BG22" s="136" t="s">
        <v>116</v>
      </c>
      <c r="BH22" s="136"/>
      <c r="BI22" s="136"/>
      <c r="BJ22" s="136"/>
      <c r="BK22" s="136"/>
      <c r="BL22" s="136"/>
      <c r="BM22" s="136"/>
      <c r="BN22" s="136"/>
      <c r="BO22" s="136"/>
      <c r="BP22" s="161" t="str">
        <f>บันทึกข้อมูล!DC40</f>
        <v>50/2560</v>
      </c>
      <c r="BQ22" s="161"/>
      <c r="BR22" s="161"/>
      <c r="BS22" s="161"/>
      <c r="BT22" s="161"/>
      <c r="BU22" s="161"/>
      <c r="BV22" s="161"/>
      <c r="BW22" s="161"/>
      <c r="BX22" s="161"/>
      <c r="BY22" s="161"/>
      <c r="BZ22" s="133" t="s">
        <v>219</v>
      </c>
      <c r="CA22" s="133"/>
      <c r="CB22" s="133"/>
      <c r="CC22" s="133"/>
      <c r="CD22" s="161" t="str">
        <f>บันทึกข้อมูล!BT40&amp;"  "&amp;บันทึกข้อมูล!CA40&amp;"  "&amp;บันทึกข้อมูล!CM40</f>
        <v>12  ธันวาคม  2560</v>
      </c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DD22" s="132" t="s">
        <v>307</v>
      </c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</row>
    <row r="23" spans="1:162">
      <c r="AA23" s="134" t="s">
        <v>63</v>
      </c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68">
        <f>AO22*20/100</f>
        <v>10000</v>
      </c>
      <c r="AP23" s="168"/>
      <c r="AQ23" s="168"/>
      <c r="AR23" s="168"/>
      <c r="AS23" s="168"/>
      <c r="AT23" s="168"/>
      <c r="AU23" s="168"/>
      <c r="AV23" s="168"/>
      <c r="AW23" s="168"/>
      <c r="AX23" s="13" t="s">
        <v>7</v>
      </c>
      <c r="AY23" s="13"/>
      <c r="AZ23" s="13"/>
      <c r="BG23" s="134" t="s">
        <v>70</v>
      </c>
      <c r="BH23" s="134"/>
      <c r="BI23" s="134"/>
      <c r="BJ23" s="134"/>
      <c r="BK23" s="134"/>
      <c r="BL23" s="134"/>
      <c r="BM23" s="134"/>
      <c r="BN23" s="167" t="str">
        <f>บันทึกข้อมูล!O38</f>
        <v>นางสาวนันท์นภัส รสเผือก</v>
      </c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33" t="s">
        <v>15</v>
      </c>
      <c r="CC23" s="133"/>
      <c r="CD23" s="133"/>
      <c r="CE23" s="133"/>
      <c r="CF23" s="133"/>
      <c r="CG23" s="167" t="str">
        <f>บันทึกข้อมูล!AL38</f>
        <v>นักวิชาการสรรพสามิตลูกจ้าง</v>
      </c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B23" s="23"/>
      <c r="DD23" s="132" t="s">
        <v>308</v>
      </c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</row>
    <row r="24" spans="1:162">
      <c r="AA24" s="134" t="s">
        <v>64</v>
      </c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62">
        <f>AO22*20/100</f>
        <v>10000</v>
      </c>
      <c r="AP24" s="162"/>
      <c r="AQ24" s="162"/>
      <c r="AR24" s="162"/>
      <c r="AS24" s="162"/>
      <c r="AT24" s="162"/>
      <c r="AU24" s="162"/>
      <c r="AV24" s="162"/>
      <c r="AW24" s="162"/>
      <c r="AX24" s="132" t="s">
        <v>7</v>
      </c>
      <c r="AY24" s="132"/>
      <c r="AZ24" s="132"/>
      <c r="BG24" s="134" t="s">
        <v>192</v>
      </c>
      <c r="BH24" s="134"/>
      <c r="BI24" s="134"/>
      <c r="BJ24" s="134"/>
      <c r="BK24" s="134"/>
      <c r="BL24" s="134"/>
      <c r="BM24" s="134"/>
      <c r="BN24" s="167" t="str">
        <f>บันทึกข้อมูล!K37</f>
        <v>นายแก้ว  สีใส</v>
      </c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DD24" s="132" t="s">
        <v>309</v>
      </c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</row>
    <row r="25" spans="1:162">
      <c r="AA25" s="134" t="s">
        <v>65</v>
      </c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62">
        <f>AO23+AO24</f>
        <v>20000</v>
      </c>
      <c r="AP25" s="162"/>
      <c r="AQ25" s="162"/>
      <c r="AR25" s="162"/>
      <c r="AS25" s="162"/>
      <c r="AT25" s="162"/>
      <c r="AU25" s="162"/>
      <c r="AV25" s="162"/>
      <c r="AW25" s="162"/>
      <c r="AX25" s="132" t="s">
        <v>7</v>
      </c>
      <c r="AY25" s="132"/>
      <c r="AZ25" s="132"/>
      <c r="DD25" s="154" t="s">
        <v>306</v>
      </c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</row>
    <row r="26" spans="1:162">
      <c r="AA26" s="134" t="s">
        <v>66</v>
      </c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68">
        <f>ROUNDUP(AO24/3,2)</f>
        <v>3333.34</v>
      </c>
      <c r="AP26" s="168"/>
      <c r="AQ26" s="168"/>
      <c r="AR26" s="168"/>
      <c r="AS26" s="168"/>
      <c r="AT26" s="168"/>
      <c r="AU26" s="168"/>
      <c r="AV26" s="168"/>
      <c r="AW26" s="168"/>
      <c r="AX26" s="132" t="s">
        <v>67</v>
      </c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57">
        <f>ROUNDDOWN(AO26/BA17,2)</f>
        <v>666.66</v>
      </c>
      <c r="BJ26" s="158"/>
      <c r="BK26" s="158"/>
      <c r="BL26" s="158"/>
      <c r="BM26" s="158"/>
      <c r="BN26" s="158"/>
      <c r="BO26" s="158"/>
      <c r="BP26" s="158"/>
      <c r="BQ26" s="132" t="s">
        <v>68</v>
      </c>
      <c r="BR26" s="132"/>
      <c r="BS26" s="132"/>
      <c r="BT26" s="132"/>
      <c r="BU26" s="132"/>
      <c r="BV26" s="132"/>
      <c r="BW26" s="132"/>
      <c r="BX26" s="157">
        <f>AO26-(BI26*BA17)</f>
        <v>4.0000000000418368E-2</v>
      </c>
      <c r="BY26" s="158"/>
      <c r="BZ26" s="158"/>
      <c r="CA26" s="158"/>
      <c r="CB26" s="158"/>
      <c r="CC26" s="158"/>
      <c r="CD26" s="158"/>
      <c r="CE26" s="136" t="s">
        <v>79</v>
      </c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</row>
    <row r="27" spans="1:162">
      <c r="AA27" s="134" t="s">
        <v>69</v>
      </c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68">
        <f>ROUNDDOWN(AO24-AO26,2)</f>
        <v>6666.66</v>
      </c>
      <c r="AP27" s="168"/>
      <c r="AQ27" s="168"/>
      <c r="AR27" s="168"/>
      <c r="AS27" s="168"/>
      <c r="AT27" s="168"/>
      <c r="AU27" s="168"/>
      <c r="AV27" s="168"/>
      <c r="AW27" s="168"/>
      <c r="AX27" s="13" t="s">
        <v>67</v>
      </c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90">
        <f>ROUNDDOWN(AO27/BE17,2)</f>
        <v>175.43</v>
      </c>
      <c r="BJ27" s="191"/>
      <c r="BK27" s="191"/>
      <c r="BL27" s="191"/>
      <c r="BM27" s="191"/>
      <c r="BN27" s="191"/>
      <c r="BO27" s="191"/>
      <c r="BP27" s="191"/>
      <c r="BQ27" s="132" t="s">
        <v>68</v>
      </c>
      <c r="BR27" s="132"/>
      <c r="BS27" s="132"/>
      <c r="BT27" s="132"/>
      <c r="BU27" s="132"/>
      <c r="BV27" s="132"/>
      <c r="BW27" s="132"/>
      <c r="BX27" s="157">
        <f>AO27-(BI27*BE17)</f>
        <v>0.31999999999970896</v>
      </c>
      <c r="BY27" s="158"/>
      <c r="BZ27" s="158"/>
      <c r="CA27" s="158"/>
      <c r="CB27" s="158"/>
      <c r="CC27" s="158"/>
      <c r="CD27" s="158"/>
      <c r="CE27" s="136" t="s">
        <v>79</v>
      </c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</row>
  </sheetData>
  <mergeCells count="203">
    <mergeCell ref="A1:CZ1"/>
    <mergeCell ref="A2:CZ2"/>
    <mergeCell ref="A16:C16"/>
    <mergeCell ref="D16:P16"/>
    <mergeCell ref="Q16:AB16"/>
    <mergeCell ref="AC16:AL16"/>
    <mergeCell ref="AM16:AZ16"/>
    <mergeCell ref="BA16:BD16"/>
    <mergeCell ref="BE16:BH16"/>
    <mergeCell ref="A14:C14"/>
    <mergeCell ref="D14:P14"/>
    <mergeCell ref="Q14:AB14"/>
    <mergeCell ref="AC14:AL14"/>
    <mergeCell ref="AM14:AZ14"/>
    <mergeCell ref="CS14:CZ14"/>
    <mergeCell ref="A15:C15"/>
    <mergeCell ref="BZ15:CH15"/>
    <mergeCell ref="CI15:CR15"/>
    <mergeCell ref="DD18:EZ18"/>
    <mergeCell ref="DD7:FA7"/>
    <mergeCell ref="DD16:EZ16"/>
    <mergeCell ref="DD21:FF21"/>
    <mergeCell ref="DD22:FF22"/>
    <mergeCell ref="AA24:AN24"/>
    <mergeCell ref="AA25:AN25"/>
    <mergeCell ref="CS17:CZ17"/>
    <mergeCell ref="CE26:CR26"/>
    <mergeCell ref="CE27:CR27"/>
    <mergeCell ref="BW20:CM20"/>
    <mergeCell ref="Q19:AB19"/>
    <mergeCell ref="BA17:BD17"/>
    <mergeCell ref="BE17:BH17"/>
    <mergeCell ref="BI17:BQ17"/>
    <mergeCell ref="BR17:BY17"/>
    <mergeCell ref="BZ17:CH17"/>
    <mergeCell ref="CI17:CR17"/>
    <mergeCell ref="BN23:CA23"/>
    <mergeCell ref="A17:AZ17"/>
    <mergeCell ref="AA22:AN22"/>
    <mergeCell ref="AA23:AN23"/>
    <mergeCell ref="AO23:AW23"/>
    <mergeCell ref="AX22:AZ22"/>
    <mergeCell ref="BI27:BP27"/>
    <mergeCell ref="CS15:CZ15"/>
    <mergeCell ref="A13:C13"/>
    <mergeCell ref="D13:P13"/>
    <mergeCell ref="Q13:AB13"/>
    <mergeCell ref="AC13:AL13"/>
    <mergeCell ref="AM13:AZ13"/>
    <mergeCell ref="BA13:BD13"/>
    <mergeCell ref="BE13:BH13"/>
    <mergeCell ref="BI13:BQ13"/>
    <mergeCell ref="BR13:BY13"/>
    <mergeCell ref="D15:P15"/>
    <mergeCell ref="Q15:AB15"/>
    <mergeCell ref="AC15:AL15"/>
    <mergeCell ref="AM15:AZ15"/>
    <mergeCell ref="BA15:BD15"/>
    <mergeCell ref="BE15:BH15"/>
    <mergeCell ref="BI15:BQ15"/>
    <mergeCell ref="BR15:BY15"/>
    <mergeCell ref="BA14:BD14"/>
    <mergeCell ref="BE14:BH14"/>
    <mergeCell ref="BI14:BQ14"/>
    <mergeCell ref="BR14:BY14"/>
    <mergeCell ref="BZ14:CH14"/>
    <mergeCell ref="CI14:CR14"/>
    <mergeCell ref="A12:C12"/>
    <mergeCell ref="D12:P12"/>
    <mergeCell ref="Q12:AB12"/>
    <mergeCell ref="AC12:AL12"/>
    <mergeCell ref="AM12:AZ12"/>
    <mergeCell ref="BA12:BD12"/>
    <mergeCell ref="BE12:BH12"/>
    <mergeCell ref="BI12:BQ12"/>
    <mergeCell ref="BR12:BY12"/>
    <mergeCell ref="A10:C10"/>
    <mergeCell ref="D10:P10"/>
    <mergeCell ref="Q10:AB10"/>
    <mergeCell ref="AC10:AL10"/>
    <mergeCell ref="AM10:AZ10"/>
    <mergeCell ref="BA10:BD10"/>
    <mergeCell ref="BE10:BH10"/>
    <mergeCell ref="BI10:BQ10"/>
    <mergeCell ref="BR10:BY10"/>
    <mergeCell ref="A11:C11"/>
    <mergeCell ref="D11:P11"/>
    <mergeCell ref="Q11:AB11"/>
    <mergeCell ref="AC11:AL11"/>
    <mergeCell ref="AM11:AZ11"/>
    <mergeCell ref="CS11:CZ11"/>
    <mergeCell ref="BA11:BD11"/>
    <mergeCell ref="BE11:BH11"/>
    <mergeCell ref="BI11:BQ11"/>
    <mergeCell ref="BR11:BY11"/>
    <mergeCell ref="BZ11:CH11"/>
    <mergeCell ref="CI11:CR11"/>
    <mergeCell ref="A8:C8"/>
    <mergeCell ref="D8:P8"/>
    <mergeCell ref="Q8:AB8"/>
    <mergeCell ref="AC8:AL8"/>
    <mergeCell ref="AM8:AZ8"/>
    <mergeCell ref="CS8:CZ8"/>
    <mergeCell ref="A9:C9"/>
    <mergeCell ref="D9:P9"/>
    <mergeCell ref="Q9:AB9"/>
    <mergeCell ref="AC9:AL9"/>
    <mergeCell ref="AM9:AZ9"/>
    <mergeCell ref="BA9:BD9"/>
    <mergeCell ref="BE9:BH9"/>
    <mergeCell ref="BI9:BQ9"/>
    <mergeCell ref="BR9:BY9"/>
    <mergeCell ref="BA8:BD8"/>
    <mergeCell ref="BE8:BH8"/>
    <mergeCell ref="BI8:BQ8"/>
    <mergeCell ref="BR8:BY8"/>
    <mergeCell ref="BZ8:CH8"/>
    <mergeCell ref="CI8:CR8"/>
    <mergeCell ref="BZ9:CH9"/>
    <mergeCell ref="CI9:CR9"/>
    <mergeCell ref="CS9:CZ9"/>
    <mergeCell ref="A4:C5"/>
    <mergeCell ref="BZ6:CH6"/>
    <mergeCell ref="CI6:CR6"/>
    <mergeCell ref="CS6:CZ6"/>
    <mergeCell ref="A7:C7"/>
    <mergeCell ref="D7:P7"/>
    <mergeCell ref="Q7:AB7"/>
    <mergeCell ref="AM7:AZ7"/>
    <mergeCell ref="BA7:BD7"/>
    <mergeCell ref="BE7:BH7"/>
    <mergeCell ref="BI7:BQ7"/>
    <mergeCell ref="BR7:BY7"/>
    <mergeCell ref="BZ7:CH7"/>
    <mergeCell ref="CI7:CR7"/>
    <mergeCell ref="CS7:CZ7"/>
    <mergeCell ref="BI4:BY4"/>
    <mergeCell ref="BZ4:CH5"/>
    <mergeCell ref="CI4:CR5"/>
    <mergeCell ref="CS4:CZ5"/>
    <mergeCell ref="A6:C6"/>
    <mergeCell ref="D6:P6"/>
    <mergeCell ref="Q6:AB6"/>
    <mergeCell ref="AC6:AL6"/>
    <mergeCell ref="AM6:AZ6"/>
    <mergeCell ref="BA6:BD6"/>
    <mergeCell ref="D4:P5"/>
    <mergeCell ref="Q4:AB5"/>
    <mergeCell ref="AC4:AL5"/>
    <mergeCell ref="AM4:AZ5"/>
    <mergeCell ref="BA4:BH4"/>
    <mergeCell ref="BA5:BD5"/>
    <mergeCell ref="BE5:BH5"/>
    <mergeCell ref="BI6:BQ6"/>
    <mergeCell ref="BI5:BQ5"/>
    <mergeCell ref="BR5:BY5"/>
    <mergeCell ref="BE6:BH6"/>
    <mergeCell ref="BR6:BY6"/>
    <mergeCell ref="AX24:AZ24"/>
    <mergeCell ref="AO25:AW25"/>
    <mergeCell ref="AC19:BD19"/>
    <mergeCell ref="BQ26:BW26"/>
    <mergeCell ref="BQ27:BW27"/>
    <mergeCell ref="BX26:CD26"/>
    <mergeCell ref="BX27:CD27"/>
    <mergeCell ref="BG22:BO22"/>
    <mergeCell ref="BG24:BM24"/>
    <mergeCell ref="BN24:CF24"/>
    <mergeCell ref="BP22:BY22"/>
    <mergeCell ref="BZ22:CC22"/>
    <mergeCell ref="CD22:CT22"/>
    <mergeCell ref="CB23:CF23"/>
    <mergeCell ref="CG23:CZ23"/>
    <mergeCell ref="AX25:AZ25"/>
    <mergeCell ref="AO26:AW26"/>
    <mergeCell ref="AO27:AW27"/>
    <mergeCell ref="AX26:BH26"/>
    <mergeCell ref="BG23:BM23"/>
    <mergeCell ref="AO22:AW22"/>
    <mergeCell ref="DD23:FF23"/>
    <mergeCell ref="DD24:FF24"/>
    <mergeCell ref="DD25:FF25"/>
    <mergeCell ref="BZ10:CH10"/>
    <mergeCell ref="CI10:CR10"/>
    <mergeCell ref="CS10:CZ10"/>
    <mergeCell ref="AA26:AN26"/>
    <mergeCell ref="AA27:AN27"/>
    <mergeCell ref="BI26:BP26"/>
    <mergeCell ref="BZ12:CH12"/>
    <mergeCell ref="CI12:CR12"/>
    <mergeCell ref="CS12:CZ12"/>
    <mergeCell ref="BZ13:CH13"/>
    <mergeCell ref="CI13:CR13"/>
    <mergeCell ref="CS13:CZ13"/>
    <mergeCell ref="BI16:BQ16"/>
    <mergeCell ref="BR16:BY16"/>
    <mergeCell ref="BZ16:CH16"/>
    <mergeCell ref="CI16:CR16"/>
    <mergeCell ref="CS16:CZ16"/>
    <mergeCell ref="BT19:BV19"/>
    <mergeCell ref="BW19:CM19"/>
    <mergeCell ref="CN19:CR19"/>
    <mergeCell ref="AO24:AW24"/>
  </mergeCells>
  <pageMargins left="0" right="0" top="0.35433070866141736" bottom="0" header="0.31496062992125984" footer="0.31496062992125984"/>
  <pageSetup scale="75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F26"/>
  <sheetViews>
    <sheetView topLeftCell="A10" zoomScale="80" zoomScaleNormal="80" workbookViewId="0">
      <selection activeCell="CD21" sqref="CD21:CT21"/>
    </sheetView>
  </sheetViews>
  <sheetFormatPr defaultColWidth="9.140625" defaultRowHeight="20.25"/>
  <cols>
    <col min="1" max="105" width="1.7109375" style="3" customWidth="1"/>
    <col min="106" max="107" width="5.7109375" style="3" customWidth="1"/>
    <col min="108" max="159" width="1.7109375" style="3" customWidth="1"/>
    <col min="160" max="16384" width="9.140625" style="3"/>
  </cols>
  <sheetData>
    <row r="1" spans="1:157" s="7" customFormat="1" ht="26.25">
      <c r="A1" s="195" t="s">
        <v>71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</row>
    <row r="2" spans="1:157" ht="23.25">
      <c r="A2" s="127" t="s">
        <v>113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</row>
    <row r="4" spans="1:157">
      <c r="A4" s="170" t="s">
        <v>47</v>
      </c>
      <c r="B4" s="170"/>
      <c r="C4" s="170"/>
      <c r="D4" s="170" t="s">
        <v>48</v>
      </c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 t="s">
        <v>15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 t="s">
        <v>50</v>
      </c>
      <c r="AD4" s="170"/>
      <c r="AE4" s="170"/>
      <c r="AF4" s="170"/>
      <c r="AG4" s="170"/>
      <c r="AH4" s="170"/>
      <c r="AI4" s="170"/>
      <c r="AJ4" s="170"/>
      <c r="AK4" s="170"/>
      <c r="AL4" s="170"/>
      <c r="AM4" s="170" t="s">
        <v>51</v>
      </c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63" t="s">
        <v>57</v>
      </c>
      <c r="BB4" s="163"/>
      <c r="BC4" s="163"/>
      <c r="BD4" s="163"/>
      <c r="BE4" s="163"/>
      <c r="BF4" s="163"/>
      <c r="BG4" s="163"/>
      <c r="BH4" s="163"/>
      <c r="BI4" s="163" t="s">
        <v>58</v>
      </c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70" t="s">
        <v>54</v>
      </c>
      <c r="CA4" s="170"/>
      <c r="CB4" s="170"/>
      <c r="CC4" s="170"/>
      <c r="CD4" s="170"/>
      <c r="CE4" s="170"/>
      <c r="CF4" s="170"/>
      <c r="CG4" s="170"/>
      <c r="CH4" s="170"/>
      <c r="CI4" s="170" t="s">
        <v>55</v>
      </c>
      <c r="CJ4" s="170"/>
      <c r="CK4" s="170"/>
      <c r="CL4" s="170"/>
      <c r="CM4" s="170"/>
      <c r="CN4" s="170"/>
      <c r="CO4" s="170"/>
      <c r="CP4" s="170"/>
      <c r="CQ4" s="170"/>
      <c r="CR4" s="170"/>
      <c r="CS4" s="170" t="s">
        <v>56</v>
      </c>
      <c r="CT4" s="170"/>
      <c r="CU4" s="170"/>
      <c r="CV4" s="170"/>
      <c r="CW4" s="170"/>
      <c r="CX4" s="170"/>
      <c r="CY4" s="170"/>
      <c r="CZ4" s="170"/>
      <c r="DB4" s="28" t="s">
        <v>102</v>
      </c>
      <c r="DC4" s="28" t="s">
        <v>103</v>
      </c>
    </row>
    <row r="5" spans="1:157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63" t="s">
        <v>52</v>
      </c>
      <c r="BB5" s="163"/>
      <c r="BC5" s="163"/>
      <c r="BD5" s="163"/>
      <c r="BE5" s="163" t="s">
        <v>53</v>
      </c>
      <c r="BF5" s="163"/>
      <c r="BG5" s="163"/>
      <c r="BH5" s="163"/>
      <c r="BI5" s="163" t="s">
        <v>52</v>
      </c>
      <c r="BJ5" s="163"/>
      <c r="BK5" s="163"/>
      <c r="BL5" s="163"/>
      <c r="BM5" s="163"/>
      <c r="BN5" s="163"/>
      <c r="BO5" s="163"/>
      <c r="BP5" s="163"/>
      <c r="BQ5" s="163"/>
      <c r="BR5" s="163" t="s">
        <v>53</v>
      </c>
      <c r="BS5" s="163"/>
      <c r="BT5" s="163"/>
      <c r="BU5" s="163"/>
      <c r="BV5" s="163"/>
      <c r="BW5" s="163"/>
      <c r="BX5" s="163"/>
      <c r="BY5" s="163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</row>
    <row r="6" spans="1:157">
      <c r="A6" s="156">
        <v>1</v>
      </c>
      <c r="B6" s="156"/>
      <c r="C6" s="156"/>
      <c r="D6" s="172" t="str">
        <f>IF(DB6&gt;0,VLOOKUP(DB6,บันทึกข้อมูล!$C$3:$DN$17,4,FALSE),IF(DB6=0," "))</f>
        <v>นางสาวนันท์นภัส รสเผือก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  <c r="Q6" s="172" t="str">
        <f>IF(DB6&gt;0,VLOOKUP(DB6,บันทึกข้อมูล!$C$3:$DN$17,18,FALSE),IF(DB6=0," "))</f>
        <v>นักวิชาการสรรพสามิต</v>
      </c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4"/>
      <c r="AC6" s="62" t="str">
        <f>IF(DB6&gt;0,VLOOKUP(DB6,บันทึกข้อมูล!$C$3:$DN$17,30,FALSE),IF(DB6=0," "))</f>
        <v>ลูกจ้าง</v>
      </c>
      <c r="AD6" s="63"/>
      <c r="AE6" s="63"/>
      <c r="AF6" s="63"/>
      <c r="AG6" s="63"/>
      <c r="AH6" s="63"/>
      <c r="AI6" s="63"/>
      <c r="AJ6" s="63"/>
      <c r="AK6" s="63"/>
      <c r="AL6" s="64"/>
      <c r="AM6" s="180" t="str">
        <f>IF(DC6&gt;0,VLOOKUP(DC6,บันทึกข้อมูล!$CK$19:$DN$27,4,FALSE),IF(DC6=0," "))</f>
        <v>เจ้าพนักงานซึ่งทำการจับกุม</v>
      </c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2"/>
      <c r="BA6" s="175" t="str">
        <f>IF(DC6&gt;0,LOOKUP(DC6,{1,5},{"1"," "}),IF(DC6=0," "))</f>
        <v>1</v>
      </c>
      <c r="BB6" s="176"/>
      <c r="BC6" s="176"/>
      <c r="BD6" s="177"/>
      <c r="BE6" s="164">
        <f>IF(DB6&gt;0,VLOOKUP(DB6,บันทึกข้อมูล!$C$3:$DN$17,112,FALSE),IF(DB6=0," "))</f>
        <v>1</v>
      </c>
      <c r="BF6" s="165"/>
      <c r="BG6" s="165"/>
      <c r="BH6" s="198"/>
      <c r="BI6" s="178">
        <f>IF(BA6&gt;0,$BI$25,IF(BA6=0," "))+BX25</f>
        <v>666.70000000000039</v>
      </c>
      <c r="BJ6" s="168"/>
      <c r="BK6" s="168"/>
      <c r="BL6" s="168"/>
      <c r="BM6" s="168"/>
      <c r="BN6" s="168"/>
      <c r="BO6" s="168"/>
      <c r="BP6" s="168"/>
      <c r="BQ6" s="179"/>
      <c r="BR6" s="155">
        <f>IF(DB6&gt;0,BE6*$BI$26,IF(DB66=0," "))+BX26</f>
        <v>175.74999999999972</v>
      </c>
      <c r="BS6" s="155"/>
      <c r="BT6" s="155"/>
      <c r="BU6" s="155"/>
      <c r="BV6" s="155"/>
      <c r="BW6" s="155"/>
      <c r="BX6" s="155"/>
      <c r="BY6" s="155"/>
      <c r="BZ6" s="155">
        <f>SUM(BI6:BY6)</f>
        <v>842.45</v>
      </c>
      <c r="CA6" s="155"/>
      <c r="CB6" s="155"/>
      <c r="CC6" s="155"/>
      <c r="CD6" s="155"/>
      <c r="CE6" s="155"/>
      <c r="CF6" s="155"/>
      <c r="CG6" s="155"/>
      <c r="CH6" s="155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B6" s="52">
        <v>5</v>
      </c>
      <c r="DC6" s="52">
        <v>1</v>
      </c>
      <c r="DD6" s="192" t="s">
        <v>221</v>
      </c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</row>
    <row r="7" spans="1:157">
      <c r="A7" s="156">
        <v>2</v>
      </c>
      <c r="B7" s="156"/>
      <c r="C7" s="156"/>
      <c r="D7" s="172" t="str">
        <f>IF(DB7&gt;0,VLOOKUP(DB7,บันทึกข้อมูล!$C$3:$DN$17,4,FALSE),IF(DB7=0," "))</f>
        <v>นางธัญญภัทร หงษ์ปาน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4"/>
      <c r="Q7" s="172" t="str">
        <f>IF(DB7&gt;0,VLOOKUP(DB7,บันทึกข้อมูล!$C$3:$DN$17,18,FALSE),IF(DB7=0," "))</f>
        <v>นิติกร</v>
      </c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4"/>
      <c r="AC7" s="172" t="str">
        <f>IF(DB7&gt;0,VLOOKUP(DB7,บันทึกข้อมูล!$C$3:$DN$17,30,FALSE),IF(DB7=0," "))</f>
        <v>ชำนาญการ</v>
      </c>
      <c r="AD7" s="173"/>
      <c r="AE7" s="173"/>
      <c r="AF7" s="173"/>
      <c r="AG7" s="173"/>
      <c r="AH7" s="173"/>
      <c r="AI7" s="173"/>
      <c r="AJ7" s="173"/>
      <c r="AK7" s="173"/>
      <c r="AL7" s="174"/>
      <c r="AM7" s="172" t="str">
        <f>IF(DC7&gt;0,VLOOKUP(DC7,บันทึกข้อมูล!$CK$19:$DN$27,4,FALSE),IF(DC7=0," "))</f>
        <v>เจ้าพนักงานซึ่งร่วมจับกุม</v>
      </c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4"/>
      <c r="BA7" s="175" t="str">
        <f>IF(DC7&gt;0,LOOKUP(DC7,{1,5},{"1"," "}),IF(DC7=0," "))</f>
        <v>1</v>
      </c>
      <c r="BB7" s="176"/>
      <c r="BC7" s="176"/>
      <c r="BD7" s="177"/>
      <c r="BE7" s="175">
        <f>IF(DB7&gt;0,VLOOKUP(DB7,บันทึกข้อมูล!$C$3:$DN$17,112,FALSE),IF(DB7=0," "))</f>
        <v>7</v>
      </c>
      <c r="BF7" s="176"/>
      <c r="BG7" s="176"/>
      <c r="BH7" s="177"/>
      <c r="BI7" s="183">
        <f>IF(BA7&gt;0,$BI$25,IF(BA7=0," "))</f>
        <v>666.66</v>
      </c>
      <c r="BJ7" s="184"/>
      <c r="BK7" s="184"/>
      <c r="BL7" s="184"/>
      <c r="BM7" s="184"/>
      <c r="BN7" s="184"/>
      <c r="BO7" s="184"/>
      <c r="BP7" s="184"/>
      <c r="BQ7" s="185"/>
      <c r="BR7" s="155">
        <f>IF(DB7&gt;0,BE7*$BI$26,IF(DB7=0," "))</f>
        <v>1228.01</v>
      </c>
      <c r="BS7" s="155"/>
      <c r="BT7" s="155"/>
      <c r="BU7" s="155"/>
      <c r="BV7" s="155"/>
      <c r="BW7" s="155"/>
      <c r="BX7" s="155"/>
      <c r="BY7" s="155"/>
      <c r="BZ7" s="155">
        <f t="shared" ref="BZ7:BZ14" si="0">SUM(BI7:BY7)</f>
        <v>1894.67</v>
      </c>
      <c r="CA7" s="155"/>
      <c r="CB7" s="155"/>
      <c r="CC7" s="155"/>
      <c r="CD7" s="155"/>
      <c r="CE7" s="155"/>
      <c r="CF7" s="155"/>
      <c r="CG7" s="155"/>
      <c r="CH7" s="155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B7" s="53">
        <v>3</v>
      </c>
      <c r="DC7" s="53">
        <v>2</v>
      </c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</row>
    <row r="8" spans="1:157">
      <c r="A8" s="156"/>
      <c r="B8" s="156"/>
      <c r="C8" s="156"/>
      <c r="D8" s="172" t="str">
        <f>IF(DB8&gt;0,VLOOKUP(DB8,บันทึกข้อมูล!$C$3:$DN$17,4,FALSE),IF(DB8=0," "))</f>
        <v>นางสาวนฤภัทร จันทร์ทุ่ง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4"/>
      <c r="Q8" s="172" t="str">
        <f>IF(DB8&gt;0,VLOOKUP(DB8,บันทึกข้อมูล!$C$3:$DN$17,18,FALSE),IF(DB8=0," "))</f>
        <v>นิติกร</v>
      </c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4"/>
      <c r="AC8" s="172" t="str">
        <f>IF(DB8&gt;0,VLOOKUP(DB8,บันทึกข้อมูล!$C$3:$DN$17,30,FALSE),IF(DB8=0," "))</f>
        <v>ปฏิบัติการ</v>
      </c>
      <c r="AD8" s="173"/>
      <c r="AE8" s="173"/>
      <c r="AF8" s="173"/>
      <c r="AG8" s="173"/>
      <c r="AH8" s="173"/>
      <c r="AI8" s="173"/>
      <c r="AJ8" s="173"/>
      <c r="AK8" s="173"/>
      <c r="AL8" s="174"/>
      <c r="AM8" s="172" t="str">
        <f>IF(DC8&gt;0,VLOOKUP(DC8,บันทึกข้อมูล!$CK$19:$DN$27,4,FALSE),IF(DC8=0," "))</f>
        <v>เจ้าพนักงานซึ่งร่วมจับกุม</v>
      </c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4"/>
      <c r="BA8" s="175" t="str">
        <f>IF(DC8&gt;0,LOOKUP(DC8,{1,5},{"1"," "}),IF(DC8=0," "))</f>
        <v>1</v>
      </c>
      <c r="BB8" s="176"/>
      <c r="BC8" s="176"/>
      <c r="BD8" s="177"/>
      <c r="BE8" s="175">
        <f>IF(DB8&gt;0,VLOOKUP(DB8,บันทึกข้อมูล!$C$3:$DN$17,112,FALSE),IF(DB8=0," "))</f>
        <v>6</v>
      </c>
      <c r="BF8" s="176"/>
      <c r="BG8" s="176"/>
      <c r="BH8" s="177"/>
      <c r="BI8" s="183">
        <f>IF(BA8&gt;0,$BI$25,IF(BA8=0," "))</f>
        <v>666.66</v>
      </c>
      <c r="BJ8" s="184"/>
      <c r="BK8" s="184"/>
      <c r="BL8" s="184"/>
      <c r="BM8" s="184"/>
      <c r="BN8" s="184"/>
      <c r="BO8" s="184"/>
      <c r="BP8" s="184"/>
      <c r="BQ8" s="185"/>
      <c r="BR8" s="155">
        <f t="shared" ref="BR8:BR14" si="1">IF(DB8&gt;0,BE8*$BI$26,IF(DB8=0," "))</f>
        <v>1052.58</v>
      </c>
      <c r="BS8" s="155"/>
      <c r="BT8" s="155"/>
      <c r="BU8" s="155"/>
      <c r="BV8" s="155"/>
      <c r="BW8" s="155"/>
      <c r="BX8" s="155"/>
      <c r="BY8" s="155"/>
      <c r="BZ8" s="155">
        <f t="shared" ref="BZ8" si="2">SUM(BI8:BY8)</f>
        <v>1719.2399999999998</v>
      </c>
      <c r="CA8" s="155"/>
      <c r="CB8" s="155"/>
      <c r="CC8" s="155"/>
      <c r="CD8" s="155"/>
      <c r="CE8" s="155"/>
      <c r="CF8" s="155"/>
      <c r="CG8" s="155"/>
      <c r="CH8" s="155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B8" s="53">
        <v>4</v>
      </c>
      <c r="DC8" s="53">
        <v>2</v>
      </c>
    </row>
    <row r="9" spans="1:157">
      <c r="A9" s="156"/>
      <c r="B9" s="156"/>
      <c r="C9" s="156"/>
      <c r="D9" s="172" t="str">
        <f>IF(DB9&gt;0,VLOOKUP(DB9,บันทึกข้อมูล!$C$3:$DN$17,4,FALSE),IF(DB9=0," "))</f>
        <v>นาย ก</v>
      </c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4"/>
      <c r="Q9" s="172" t="str">
        <f>IF(DB9&gt;0,VLOOKUP(DB9,บันทึกข้อมูล!$C$3:$DN$17,18,FALSE),IF(DB9=0," "))</f>
        <v>ผู้อำนวยการ</v>
      </c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4"/>
      <c r="AC9" s="172">
        <f>IF(DB9&gt;0,VLOOKUP(DB9,บันทึกข้อมูล!$C$3:$DN$17,30,FALSE),IF(DB9=0," "))</f>
        <v>0</v>
      </c>
      <c r="AD9" s="173"/>
      <c r="AE9" s="173"/>
      <c r="AF9" s="173"/>
      <c r="AG9" s="173"/>
      <c r="AH9" s="173"/>
      <c r="AI9" s="173"/>
      <c r="AJ9" s="173"/>
      <c r="AK9" s="173"/>
      <c r="AL9" s="174"/>
      <c r="AM9" s="172" t="str">
        <f>IF(DC9&gt;0,VLOOKUP(DC9,บันทึกข้อมูล!$CK$19:$DN$27,4,FALSE),IF(DC9=0," "))</f>
        <v>เจ้าพนักงานซึ่งสั่งการให้จับกุม</v>
      </c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4"/>
      <c r="BA9" s="175" t="str">
        <f>IF(DC9&gt;0,LOOKUP(DC9,{1,5},{"1"," "}),IF(DC9=0," "))</f>
        <v>1</v>
      </c>
      <c r="BB9" s="176"/>
      <c r="BC9" s="176"/>
      <c r="BD9" s="177"/>
      <c r="BE9" s="175">
        <f>IF(DB9&gt;0,VLOOKUP(DB9,บันทึกข้อมูล!$C$3:$DN$17,112,FALSE),IF(DB9=0," "))</f>
        <v>10</v>
      </c>
      <c r="BF9" s="176"/>
      <c r="BG9" s="176"/>
      <c r="BH9" s="177"/>
      <c r="BI9" s="183">
        <f>IF(BA9&gt;0,$BI$25,IF(BA9=0," "))</f>
        <v>666.66</v>
      </c>
      <c r="BJ9" s="184"/>
      <c r="BK9" s="184"/>
      <c r="BL9" s="184"/>
      <c r="BM9" s="184"/>
      <c r="BN9" s="184"/>
      <c r="BO9" s="184"/>
      <c r="BP9" s="184"/>
      <c r="BQ9" s="185"/>
      <c r="BR9" s="155">
        <f t="shared" si="1"/>
        <v>1754.3000000000002</v>
      </c>
      <c r="BS9" s="155"/>
      <c r="BT9" s="155"/>
      <c r="BU9" s="155"/>
      <c r="BV9" s="155"/>
      <c r="BW9" s="155"/>
      <c r="BX9" s="155"/>
      <c r="BY9" s="155"/>
      <c r="BZ9" s="155">
        <f t="shared" si="0"/>
        <v>2420.96</v>
      </c>
      <c r="CA9" s="155"/>
      <c r="CB9" s="155"/>
      <c r="CC9" s="155"/>
      <c r="CD9" s="155"/>
      <c r="CE9" s="155"/>
      <c r="CF9" s="155"/>
      <c r="CG9" s="155"/>
      <c r="CH9" s="155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B9" s="53">
        <v>7</v>
      </c>
      <c r="DC9" s="53">
        <v>3</v>
      </c>
    </row>
    <row r="10" spans="1:157">
      <c r="A10" s="156"/>
      <c r="B10" s="156"/>
      <c r="C10" s="156"/>
      <c r="D10" s="172" t="str">
        <f>IF(DB10&gt;0,VLOOKUP(DB10,บันทึกข้อมูล!$C$3:$DN$17,4,FALSE),IF(DB10=0," "))</f>
        <v>นายคำรพ แก้วสีนวล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4"/>
      <c r="Q10" s="172" t="str">
        <f>IF(DB10&gt;0,VLOOKUP(DB10,บันทึกข้อมูล!$C$3:$DN$17,18,FALSE),IF(DB10=0," "))</f>
        <v>นิติกร</v>
      </c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4"/>
      <c r="AC10" s="172" t="str">
        <f>IF(DB10&gt;0,VLOOKUP(DB10,บันทึกข้อมูล!$C$3:$DN$17,30,FALSE),IF(DB10=0," "))</f>
        <v>ชำนาญการ</v>
      </c>
      <c r="AD10" s="173"/>
      <c r="AE10" s="173"/>
      <c r="AF10" s="173"/>
      <c r="AG10" s="173"/>
      <c r="AH10" s="173"/>
      <c r="AI10" s="173"/>
      <c r="AJ10" s="173"/>
      <c r="AK10" s="173"/>
      <c r="AL10" s="174"/>
      <c r="AM10" s="172" t="str">
        <f>IF(DC10&gt;0,VLOOKUP(DC10,บันทึกข้อมูล!$CK$19:$DN$27,4,FALSE),IF(DC10=0," "))</f>
        <v>เจ้าพนักงานซึ่งร่วมวางแผนการจับกุม</v>
      </c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4"/>
      <c r="BA10" s="175" t="str">
        <f>IF(DC10&gt;0,LOOKUP(DC10,{1,5},{"1"," "}),IF(DC10=0," "))</f>
        <v>1</v>
      </c>
      <c r="BB10" s="176"/>
      <c r="BC10" s="176"/>
      <c r="BD10" s="177"/>
      <c r="BE10" s="175">
        <f>IF(DB10&gt;0,VLOOKUP(DB10,บันทึกข้อมูล!$C$3:$DN$17,112,FALSE),IF(DB10=0," "))</f>
        <v>7</v>
      </c>
      <c r="BF10" s="176"/>
      <c r="BG10" s="176"/>
      <c r="BH10" s="177"/>
      <c r="BI10" s="183">
        <f>IF(BA10&gt;0,$BI$25,IF(BA10=0," "))</f>
        <v>666.66</v>
      </c>
      <c r="BJ10" s="184"/>
      <c r="BK10" s="184"/>
      <c r="BL10" s="184"/>
      <c r="BM10" s="184"/>
      <c r="BN10" s="184"/>
      <c r="BO10" s="184"/>
      <c r="BP10" s="184"/>
      <c r="BQ10" s="185"/>
      <c r="BR10" s="155">
        <f t="shared" si="1"/>
        <v>1228.01</v>
      </c>
      <c r="BS10" s="155"/>
      <c r="BT10" s="155"/>
      <c r="BU10" s="155"/>
      <c r="BV10" s="155"/>
      <c r="BW10" s="155"/>
      <c r="BX10" s="155"/>
      <c r="BY10" s="155"/>
      <c r="BZ10" s="155">
        <f t="shared" si="0"/>
        <v>1894.67</v>
      </c>
      <c r="CA10" s="155"/>
      <c r="CB10" s="155"/>
      <c r="CC10" s="155"/>
      <c r="CD10" s="155"/>
      <c r="CE10" s="155"/>
      <c r="CF10" s="155"/>
      <c r="CG10" s="155"/>
      <c r="CH10" s="155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B10" s="53">
        <v>2</v>
      </c>
      <c r="DC10" s="53">
        <v>4</v>
      </c>
    </row>
    <row r="11" spans="1:157">
      <c r="A11" s="156"/>
      <c r="B11" s="156"/>
      <c r="C11" s="156"/>
      <c r="D11" s="172" t="str">
        <f>IF(DB11&gt;0,VLOOKUP(DB11,บันทึกข้อมูล!$C$3:$DN$17,4,FALSE),IF(DB11=0," "))</f>
        <v>นายชาญยุทธ วิมล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4"/>
      <c r="Q11" s="172" t="str">
        <f>IF(DB11&gt;0,VLOOKUP(DB11,บันทึกข้อมูล!$C$3:$DN$17,18,FALSE),IF(DB11=0," "))</f>
        <v>นักวิชาการสรรพสามิต</v>
      </c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4"/>
      <c r="AC11" s="172" t="str">
        <f>IF(DB11&gt;0,VLOOKUP(DB11,บันทึกข้อมูล!$C$3:$DN$17,30,FALSE),IF(DB11=0," "))</f>
        <v>ชำนาญการ</v>
      </c>
      <c r="AD11" s="173"/>
      <c r="AE11" s="173"/>
      <c r="AF11" s="173"/>
      <c r="AG11" s="173"/>
      <c r="AH11" s="173"/>
      <c r="AI11" s="173"/>
      <c r="AJ11" s="173"/>
      <c r="AK11" s="173"/>
      <c r="AL11" s="174"/>
      <c r="AM11" s="172" t="str">
        <f>IF(DC11&gt;0,VLOOKUP(DC11,บันทึกข้อมูล!$CK$19:$DN$27,4,FALSE),IF(DC11=0," "))</f>
        <v>ผู้เปรียบเทียบคดี</v>
      </c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4"/>
      <c r="BA11" s="175" t="str">
        <f>IF(DC11&gt;0,LOOKUP(DC11,{1,5},{"1"," "}),IF(DC11=0," "))</f>
        <v xml:space="preserve"> </v>
      </c>
      <c r="BB11" s="176"/>
      <c r="BC11" s="176"/>
      <c r="BD11" s="177"/>
      <c r="BE11" s="175">
        <f>IF(DB11&gt;0,VLOOKUP(DB11,บันทึกข้อมูล!$C$3:$DN$17,112,FALSE),IF(DB11=0," "))</f>
        <v>7</v>
      </c>
      <c r="BF11" s="176"/>
      <c r="BG11" s="176"/>
      <c r="BH11" s="177"/>
      <c r="BI11" s="178"/>
      <c r="BJ11" s="168"/>
      <c r="BK11" s="168"/>
      <c r="BL11" s="168"/>
      <c r="BM11" s="168"/>
      <c r="BN11" s="168"/>
      <c r="BO11" s="168"/>
      <c r="BP11" s="168"/>
      <c r="BQ11" s="179"/>
      <c r="BR11" s="155">
        <f t="shared" si="1"/>
        <v>1228.01</v>
      </c>
      <c r="BS11" s="155"/>
      <c r="BT11" s="155"/>
      <c r="BU11" s="155"/>
      <c r="BV11" s="155"/>
      <c r="BW11" s="155"/>
      <c r="BX11" s="155"/>
      <c r="BY11" s="155"/>
      <c r="BZ11" s="155">
        <f t="shared" si="0"/>
        <v>1228.01</v>
      </c>
      <c r="CA11" s="155"/>
      <c r="CB11" s="155"/>
      <c r="CC11" s="155"/>
      <c r="CD11" s="155"/>
      <c r="CE11" s="155"/>
      <c r="CF11" s="155"/>
      <c r="CG11" s="155"/>
      <c r="CH11" s="155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B11" s="53">
        <v>9</v>
      </c>
      <c r="DC11" s="53">
        <v>6</v>
      </c>
    </row>
    <row r="12" spans="1:157">
      <c r="A12" s="156"/>
      <c r="B12" s="156"/>
      <c r="C12" s="156"/>
      <c r="D12" s="172" t="str">
        <f>IF(DB12&gt;0,VLOOKUP(DB12,บันทึกข้อมูล!$C$3:$DN$17,4,FALSE),IF(DB12=0," "))</f>
        <v xml:space="preserve"> 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4"/>
      <c r="Q12" s="172" t="str">
        <f>IF(DB12&gt;0,VLOOKUP(DB12,บันทึกข้อมูล!$C$3:$DN$17,18,FALSE),IF(DB12=0," "))</f>
        <v xml:space="preserve"> </v>
      </c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4"/>
      <c r="AC12" s="172" t="str">
        <f>IF(DB12&gt;0,VLOOKUP(DB12,บันทึกข้อมูล!$C$3:$DN$17,30,FALSE),IF(DB12=0," "))</f>
        <v xml:space="preserve"> </v>
      </c>
      <c r="AD12" s="173"/>
      <c r="AE12" s="173"/>
      <c r="AF12" s="173"/>
      <c r="AG12" s="173"/>
      <c r="AH12" s="173"/>
      <c r="AI12" s="173"/>
      <c r="AJ12" s="173"/>
      <c r="AK12" s="173"/>
      <c r="AL12" s="174"/>
      <c r="AM12" s="172" t="str">
        <f>IF(DC12&gt;0,VLOOKUP(DC12,บันทึกข้อมูล!$CK$19:$DN$27,4,FALSE),IF(DC12=0," "))</f>
        <v xml:space="preserve"> </v>
      </c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4"/>
      <c r="BA12" s="175" t="str">
        <f>IF(DC12&gt;0,LOOKUP(DC12,{1,5},{"1"," "}),IF(DC12=0," "))</f>
        <v xml:space="preserve"> </v>
      </c>
      <c r="BB12" s="176"/>
      <c r="BC12" s="176"/>
      <c r="BD12" s="177"/>
      <c r="BE12" s="175" t="str">
        <f>IF(DB12&gt;0,VLOOKUP(DB12,บันทึกข้อมูล!$C$3:$DN$17,112,FALSE),IF(DB12=0," "))</f>
        <v xml:space="preserve"> </v>
      </c>
      <c r="BF12" s="176"/>
      <c r="BG12" s="176"/>
      <c r="BH12" s="177"/>
      <c r="BI12" s="178"/>
      <c r="BJ12" s="168"/>
      <c r="BK12" s="168"/>
      <c r="BL12" s="168"/>
      <c r="BM12" s="168"/>
      <c r="BN12" s="168"/>
      <c r="BO12" s="168"/>
      <c r="BP12" s="168"/>
      <c r="BQ12" s="179"/>
      <c r="BR12" s="155" t="str">
        <f t="shared" si="1"/>
        <v xml:space="preserve"> </v>
      </c>
      <c r="BS12" s="155"/>
      <c r="BT12" s="155"/>
      <c r="BU12" s="155"/>
      <c r="BV12" s="155"/>
      <c r="BW12" s="155"/>
      <c r="BX12" s="155"/>
      <c r="BY12" s="155"/>
      <c r="BZ12" s="155">
        <f t="shared" si="0"/>
        <v>0</v>
      </c>
      <c r="CA12" s="155"/>
      <c r="CB12" s="155"/>
      <c r="CC12" s="155"/>
      <c r="CD12" s="155"/>
      <c r="CE12" s="155"/>
      <c r="CF12" s="155"/>
      <c r="CG12" s="155"/>
      <c r="CH12" s="155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B12" s="53"/>
      <c r="DC12" s="53"/>
    </row>
    <row r="13" spans="1:157">
      <c r="A13" s="156"/>
      <c r="B13" s="156"/>
      <c r="C13" s="156"/>
      <c r="D13" s="172" t="str">
        <f>IF(DB13&gt;0,VLOOKUP(DB13,บันทึกข้อมูล!$C$3:$DN$17,4,FALSE),IF(DB13=0," "))</f>
        <v xml:space="preserve"> </v>
      </c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4"/>
      <c r="Q13" s="172" t="str">
        <f>IF(DB13&gt;0,VLOOKUP(DB13,บันทึกข้อมูล!$C$3:$DN$17,18,FALSE),IF(DB13=0," "))</f>
        <v xml:space="preserve"> </v>
      </c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4"/>
      <c r="AC13" s="172" t="str">
        <f>IF(DB13&gt;0,VLOOKUP(DB13,บันทึกข้อมูล!$C$3:$DN$17,30,FALSE),IF(DB13=0," "))</f>
        <v xml:space="preserve"> </v>
      </c>
      <c r="AD13" s="173"/>
      <c r="AE13" s="173"/>
      <c r="AF13" s="173"/>
      <c r="AG13" s="173"/>
      <c r="AH13" s="173"/>
      <c r="AI13" s="173"/>
      <c r="AJ13" s="173"/>
      <c r="AK13" s="173"/>
      <c r="AL13" s="174"/>
      <c r="AM13" s="172" t="str">
        <f>IF(DC13&gt;0,VLOOKUP(DC13,บันทึกข้อมูล!$CK$19:$DN$27,4,FALSE),IF(DC13=0," "))</f>
        <v xml:space="preserve"> </v>
      </c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4"/>
      <c r="BA13" s="175" t="str">
        <f>IF(DC13&gt;0,LOOKUP(DC13,{1,5},{"1"," "}),IF(DC13=0," "))</f>
        <v xml:space="preserve"> </v>
      </c>
      <c r="BB13" s="176"/>
      <c r="BC13" s="176"/>
      <c r="BD13" s="177"/>
      <c r="BE13" s="175" t="str">
        <f>IF(DB13&gt;0,VLOOKUP(DB13,บันทึกข้อมูล!$C$3:$DN$17,112,FALSE),IF(DB13=0," "))</f>
        <v xml:space="preserve"> </v>
      </c>
      <c r="BF13" s="176"/>
      <c r="BG13" s="176"/>
      <c r="BH13" s="177"/>
      <c r="BI13" s="178"/>
      <c r="BJ13" s="168"/>
      <c r="BK13" s="168"/>
      <c r="BL13" s="168"/>
      <c r="BM13" s="168"/>
      <c r="BN13" s="168"/>
      <c r="BO13" s="168"/>
      <c r="BP13" s="168"/>
      <c r="BQ13" s="179"/>
      <c r="BR13" s="155" t="str">
        <f t="shared" si="1"/>
        <v xml:space="preserve"> </v>
      </c>
      <c r="BS13" s="155"/>
      <c r="BT13" s="155"/>
      <c r="BU13" s="155"/>
      <c r="BV13" s="155"/>
      <c r="BW13" s="155"/>
      <c r="BX13" s="155"/>
      <c r="BY13" s="155"/>
      <c r="BZ13" s="155">
        <f t="shared" si="0"/>
        <v>0</v>
      </c>
      <c r="CA13" s="155"/>
      <c r="CB13" s="155"/>
      <c r="CC13" s="155"/>
      <c r="CD13" s="155"/>
      <c r="CE13" s="155"/>
      <c r="CF13" s="155"/>
      <c r="CG13" s="155"/>
      <c r="CH13" s="155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B13" s="53"/>
      <c r="DC13" s="53"/>
    </row>
    <row r="14" spans="1:157">
      <c r="A14" s="156"/>
      <c r="B14" s="156"/>
      <c r="C14" s="156"/>
      <c r="D14" s="172" t="str">
        <f>IF(DB14&gt;0,VLOOKUP(DB14,บันทึกข้อมูล!$C$3:$DN$17,4,FALSE),IF(DB14=0," "))</f>
        <v xml:space="preserve"> 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4"/>
      <c r="Q14" s="172" t="str">
        <f>IF(DB14&gt;0,VLOOKUP(DB14,บันทึกข้อมูล!$C$3:$DN$17,18,FALSE),IF(DB14=0," "))</f>
        <v xml:space="preserve"> </v>
      </c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4"/>
      <c r="AC14" s="172" t="str">
        <f>IF(DB14&gt;0,VLOOKUP(DB14,บันทึกข้อมูล!$C$3:$DN$17,30,FALSE),IF(DB14=0," "))</f>
        <v xml:space="preserve"> </v>
      </c>
      <c r="AD14" s="173"/>
      <c r="AE14" s="173"/>
      <c r="AF14" s="173"/>
      <c r="AG14" s="173"/>
      <c r="AH14" s="173"/>
      <c r="AI14" s="173"/>
      <c r="AJ14" s="173"/>
      <c r="AK14" s="173"/>
      <c r="AL14" s="174"/>
      <c r="AM14" s="172" t="str">
        <f>IF(DC14&gt;0,VLOOKUP(DC14,บันทึกข้อมูล!$CK$19:$DN$27,4,FALSE),IF(DC14=0," "))</f>
        <v xml:space="preserve"> </v>
      </c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4"/>
      <c r="BA14" s="175" t="str">
        <f>IF(DC14&gt;0,LOOKUP(DC14,{1,5},{"1"," "}),IF(DC14=0," "))</f>
        <v xml:space="preserve"> </v>
      </c>
      <c r="BB14" s="176"/>
      <c r="BC14" s="176"/>
      <c r="BD14" s="177"/>
      <c r="BE14" s="175" t="str">
        <f>IF(DB14&gt;0,VLOOKUP(DB14,บันทึกข้อมูล!$C$3:$DN$17,112,FALSE),IF(DB14=0," "))</f>
        <v xml:space="preserve"> </v>
      </c>
      <c r="BF14" s="176"/>
      <c r="BG14" s="176"/>
      <c r="BH14" s="177"/>
      <c r="BI14" s="178"/>
      <c r="BJ14" s="168"/>
      <c r="BK14" s="168"/>
      <c r="BL14" s="168"/>
      <c r="BM14" s="168"/>
      <c r="BN14" s="168"/>
      <c r="BO14" s="168"/>
      <c r="BP14" s="168"/>
      <c r="BQ14" s="179"/>
      <c r="BR14" s="155" t="str">
        <f t="shared" si="1"/>
        <v xml:space="preserve"> </v>
      </c>
      <c r="BS14" s="155"/>
      <c r="BT14" s="155"/>
      <c r="BU14" s="155"/>
      <c r="BV14" s="155"/>
      <c r="BW14" s="155"/>
      <c r="BX14" s="155"/>
      <c r="BY14" s="155"/>
      <c r="BZ14" s="155">
        <f t="shared" si="0"/>
        <v>0</v>
      </c>
      <c r="CA14" s="155"/>
      <c r="CB14" s="155"/>
      <c r="CC14" s="155"/>
      <c r="CD14" s="155"/>
      <c r="CE14" s="155"/>
      <c r="CF14" s="155"/>
      <c r="CG14" s="155"/>
      <c r="CH14" s="155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B14" s="53"/>
      <c r="DC14" s="53"/>
    </row>
    <row r="15" spans="1:157">
      <c r="A15" s="196"/>
      <c r="B15" s="196"/>
      <c r="C15" s="196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60"/>
      <c r="BB15" s="160"/>
      <c r="BC15" s="160"/>
      <c r="BD15" s="160"/>
      <c r="BE15" s="160"/>
      <c r="BF15" s="160"/>
      <c r="BG15" s="160"/>
      <c r="BH15" s="160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B15" s="9"/>
      <c r="DC15" s="61"/>
      <c r="DD15" s="194" t="s">
        <v>236</v>
      </c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</row>
    <row r="16" spans="1:157" s="10" customFormat="1" ht="21" thickBot="1">
      <c r="A16" s="188" t="s">
        <v>59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6">
        <f>COUNTIF(BA6:BD15,1)</f>
        <v>5</v>
      </c>
      <c r="BB16" s="186"/>
      <c r="BC16" s="186"/>
      <c r="BD16" s="186"/>
      <c r="BE16" s="186">
        <f>SUM(BE6:BE15)</f>
        <v>38</v>
      </c>
      <c r="BF16" s="186"/>
      <c r="BG16" s="186"/>
      <c r="BH16" s="186"/>
      <c r="BI16" s="187">
        <f>SUM(BI6:BI15)</f>
        <v>3333.34</v>
      </c>
      <c r="BJ16" s="187"/>
      <c r="BK16" s="187"/>
      <c r="BL16" s="187"/>
      <c r="BM16" s="187"/>
      <c r="BN16" s="187"/>
      <c r="BO16" s="187"/>
      <c r="BP16" s="187"/>
      <c r="BQ16" s="187"/>
      <c r="BR16" s="187">
        <f>SUM(BR6:BR15)</f>
        <v>6666.66</v>
      </c>
      <c r="BS16" s="187"/>
      <c r="BT16" s="187"/>
      <c r="BU16" s="187"/>
      <c r="BV16" s="187"/>
      <c r="BW16" s="187"/>
      <c r="BX16" s="187"/>
      <c r="BY16" s="187"/>
      <c r="BZ16" s="187">
        <f>SUM(BZ6:BZ15)</f>
        <v>10000</v>
      </c>
      <c r="CA16" s="187"/>
      <c r="CB16" s="187"/>
      <c r="CC16" s="187"/>
      <c r="CD16" s="187"/>
      <c r="CE16" s="187"/>
      <c r="CF16" s="187"/>
      <c r="CG16" s="187"/>
      <c r="CH16" s="187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C16" s="48" t="s">
        <v>222</v>
      </c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</row>
    <row r="17" spans="17:162" ht="21" thickTop="1">
      <c r="DD17" s="154" t="s">
        <v>302</v>
      </c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</row>
    <row r="18" spans="17:162">
      <c r="Q18" s="131" t="s">
        <v>61</v>
      </c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67" t="str">
        <f>"("&amp;BAHTTEXT(BZ16)&amp;")"</f>
        <v>(หนึ่งหมื่นบาทถ้วน)</v>
      </c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T18" s="132" t="s">
        <v>10</v>
      </c>
      <c r="BU18" s="132"/>
      <c r="BV18" s="132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34" t="s">
        <v>60</v>
      </c>
      <c r="CO18" s="134"/>
      <c r="CP18" s="134"/>
      <c r="CQ18" s="134"/>
      <c r="CR18" s="134"/>
      <c r="DC18" s="48" t="s">
        <v>223</v>
      </c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</row>
    <row r="19" spans="17:162">
      <c r="BV19" s="27" t="s">
        <v>11</v>
      </c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26" t="s">
        <v>13</v>
      </c>
      <c r="DC19" s="47"/>
      <c r="DD19" s="60" t="s">
        <v>224</v>
      </c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</row>
    <row r="20" spans="17:162">
      <c r="DD20" s="154" t="s">
        <v>305</v>
      </c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</row>
    <row r="21" spans="17:162">
      <c r="T21" s="13" t="s">
        <v>62</v>
      </c>
      <c r="U21" s="13"/>
      <c r="V21" s="13"/>
      <c r="W21" s="13"/>
      <c r="X21" s="13"/>
      <c r="Y21" s="13"/>
      <c r="AA21" s="134" t="s">
        <v>119</v>
      </c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69">
        <f>บันทึกข้อมูล!BS41</f>
        <v>50000</v>
      </c>
      <c r="AP21" s="169"/>
      <c r="AQ21" s="169"/>
      <c r="AR21" s="169"/>
      <c r="AS21" s="169"/>
      <c r="AT21" s="169"/>
      <c r="AU21" s="169"/>
      <c r="AV21" s="169"/>
      <c r="AW21" s="169"/>
      <c r="AX21" s="132" t="s">
        <v>7</v>
      </c>
      <c r="AY21" s="132"/>
      <c r="AZ21" s="132"/>
      <c r="BG21" s="136" t="s">
        <v>116</v>
      </c>
      <c r="BH21" s="136"/>
      <c r="BI21" s="136"/>
      <c r="BJ21" s="136"/>
      <c r="BK21" s="136"/>
      <c r="BL21" s="136"/>
      <c r="BM21" s="136"/>
      <c r="BN21" s="136"/>
      <c r="BO21" s="136"/>
      <c r="BP21" s="161" t="str">
        <f>บันทึกข้อมูล!DC40</f>
        <v>50/2560</v>
      </c>
      <c r="BQ21" s="161"/>
      <c r="BR21" s="161"/>
      <c r="BS21" s="161"/>
      <c r="BT21" s="161"/>
      <c r="BU21" s="161"/>
      <c r="BV21" s="161"/>
      <c r="BW21" s="161"/>
      <c r="BX21" s="161"/>
      <c r="BY21" s="161"/>
      <c r="BZ21" s="133" t="s">
        <v>219</v>
      </c>
      <c r="CA21" s="133"/>
      <c r="CB21" s="133"/>
      <c r="CC21" s="133"/>
      <c r="CD21" s="161" t="str">
        <f>บันทึกข้อมูล!BT40&amp;"  "&amp;บันทึกข้อมูล!CA40&amp;"  "&amp;บันทึกข้อมูล!CM40</f>
        <v>12  ธันวาคม  2560</v>
      </c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DD21" s="132" t="s">
        <v>307</v>
      </c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</row>
    <row r="22" spans="17:162">
      <c r="AA22" s="134" t="s">
        <v>63</v>
      </c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68">
        <v>0</v>
      </c>
      <c r="AP22" s="168"/>
      <c r="AQ22" s="168"/>
      <c r="AR22" s="168"/>
      <c r="AS22" s="168"/>
      <c r="AT22" s="168"/>
      <c r="AU22" s="168"/>
      <c r="AV22" s="168"/>
      <c r="AW22" s="168"/>
      <c r="AX22" s="13" t="s">
        <v>7</v>
      </c>
      <c r="AY22" s="13"/>
      <c r="AZ22" s="13"/>
      <c r="BG22" s="134" t="s">
        <v>70</v>
      </c>
      <c r="BH22" s="134"/>
      <c r="BI22" s="134"/>
      <c r="BJ22" s="134"/>
      <c r="BK22" s="134"/>
      <c r="BL22" s="134"/>
      <c r="BM22" s="134"/>
      <c r="BN22" s="167" t="str">
        <f>บันทึกข้อมูล!O38</f>
        <v>นางสาวนันท์นภัส รสเผือก</v>
      </c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33" t="s">
        <v>15</v>
      </c>
      <c r="CC22" s="133"/>
      <c r="CD22" s="133"/>
      <c r="CE22" s="133"/>
      <c r="CF22" s="133"/>
      <c r="CG22" s="167" t="str">
        <f>บันทึกข้อมูล!AL38</f>
        <v>นักวิชาการสรรพสามิตลูกจ้าง</v>
      </c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B22" s="23"/>
      <c r="DD22" s="132" t="s">
        <v>308</v>
      </c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</row>
    <row r="23" spans="17:162">
      <c r="AA23" s="134" t="s">
        <v>64</v>
      </c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62">
        <f>AO21*20/100</f>
        <v>10000</v>
      </c>
      <c r="AP23" s="162"/>
      <c r="AQ23" s="162"/>
      <c r="AR23" s="162"/>
      <c r="AS23" s="162"/>
      <c r="AT23" s="162"/>
      <c r="AU23" s="162"/>
      <c r="AV23" s="162"/>
      <c r="AW23" s="162"/>
      <c r="AX23" s="132" t="s">
        <v>7</v>
      </c>
      <c r="AY23" s="132"/>
      <c r="AZ23" s="132"/>
      <c r="BG23" s="134" t="s">
        <v>192</v>
      </c>
      <c r="BH23" s="134"/>
      <c r="BI23" s="134"/>
      <c r="BJ23" s="134"/>
      <c r="BK23" s="134"/>
      <c r="BL23" s="134"/>
      <c r="BM23" s="134"/>
      <c r="BN23" s="167" t="str">
        <f>บันทึกข้อมูล!K37</f>
        <v>นายแก้ว  สีใส</v>
      </c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DD23" s="132" t="s">
        <v>309</v>
      </c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</row>
    <row r="24" spans="17:162">
      <c r="AA24" s="134" t="s">
        <v>65</v>
      </c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62">
        <f>AO22+AO23</f>
        <v>10000</v>
      </c>
      <c r="AP24" s="162"/>
      <c r="AQ24" s="162"/>
      <c r="AR24" s="162"/>
      <c r="AS24" s="162"/>
      <c r="AT24" s="162"/>
      <c r="AU24" s="162"/>
      <c r="AV24" s="162"/>
      <c r="AW24" s="162"/>
      <c r="AX24" s="132" t="s">
        <v>7</v>
      </c>
      <c r="AY24" s="132"/>
      <c r="AZ24" s="132"/>
      <c r="DD24" s="154" t="s">
        <v>306</v>
      </c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</row>
    <row r="25" spans="17:162">
      <c r="AA25" s="134" t="s">
        <v>66</v>
      </c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68">
        <f>ROUNDUP(AO23/3,2)</f>
        <v>3333.34</v>
      </c>
      <c r="AP25" s="168"/>
      <c r="AQ25" s="168"/>
      <c r="AR25" s="168"/>
      <c r="AS25" s="168"/>
      <c r="AT25" s="168"/>
      <c r="AU25" s="168"/>
      <c r="AV25" s="168"/>
      <c r="AW25" s="168"/>
      <c r="AX25" s="132" t="s">
        <v>67</v>
      </c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57">
        <f>ROUNDDOWN(AO25/BA16,2)</f>
        <v>666.66</v>
      </c>
      <c r="BJ25" s="158"/>
      <c r="BK25" s="158"/>
      <c r="BL25" s="158"/>
      <c r="BM25" s="158"/>
      <c r="BN25" s="158"/>
      <c r="BO25" s="158"/>
      <c r="BP25" s="158"/>
      <c r="BQ25" s="132" t="s">
        <v>68</v>
      </c>
      <c r="BR25" s="132"/>
      <c r="BS25" s="132"/>
      <c r="BT25" s="132"/>
      <c r="BU25" s="132"/>
      <c r="BV25" s="132"/>
      <c r="BW25" s="132"/>
      <c r="BX25" s="157">
        <f>AO25-(BI25*BA16)</f>
        <v>4.0000000000418368E-2</v>
      </c>
      <c r="BY25" s="158"/>
      <c r="BZ25" s="158"/>
      <c r="CA25" s="158"/>
      <c r="CB25" s="158"/>
      <c r="CC25" s="158"/>
      <c r="CD25" s="158"/>
      <c r="CE25" s="136" t="s">
        <v>79</v>
      </c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</row>
    <row r="26" spans="17:162">
      <c r="AA26" s="134" t="s">
        <v>69</v>
      </c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68">
        <f>ROUNDDOWN(AO23-AO25,2)</f>
        <v>6666.66</v>
      </c>
      <c r="AP26" s="168"/>
      <c r="AQ26" s="168"/>
      <c r="AR26" s="168"/>
      <c r="AS26" s="168"/>
      <c r="AT26" s="168"/>
      <c r="AU26" s="168"/>
      <c r="AV26" s="168"/>
      <c r="AW26" s="168"/>
      <c r="AX26" s="13" t="s">
        <v>67</v>
      </c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90">
        <f>ROUNDDOWN(AO26/BE16,2)</f>
        <v>175.43</v>
      </c>
      <c r="BJ26" s="191"/>
      <c r="BK26" s="191"/>
      <c r="BL26" s="191"/>
      <c r="BM26" s="191"/>
      <c r="BN26" s="191"/>
      <c r="BO26" s="191"/>
      <c r="BP26" s="191"/>
      <c r="BQ26" s="132" t="s">
        <v>68</v>
      </c>
      <c r="BR26" s="132"/>
      <c r="BS26" s="132"/>
      <c r="BT26" s="132"/>
      <c r="BU26" s="132"/>
      <c r="BV26" s="132"/>
      <c r="BW26" s="132"/>
      <c r="BX26" s="157">
        <f>AO26-(BI26*BE16)</f>
        <v>0.31999999999970896</v>
      </c>
      <c r="BY26" s="158"/>
      <c r="BZ26" s="158"/>
      <c r="CA26" s="158"/>
      <c r="CB26" s="158"/>
      <c r="CC26" s="158"/>
      <c r="CD26" s="158"/>
      <c r="CE26" s="136" t="s">
        <v>79</v>
      </c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</row>
  </sheetData>
  <mergeCells count="191">
    <mergeCell ref="DD15:EZ15"/>
    <mergeCell ref="DD6:FA6"/>
    <mergeCell ref="DD17:EZ17"/>
    <mergeCell ref="DD20:FF20"/>
    <mergeCell ref="DD22:FF22"/>
    <mergeCell ref="DD21:FF21"/>
    <mergeCell ref="CE25:CR25"/>
    <mergeCell ref="AA26:AN26"/>
    <mergeCell ref="AO26:AW26"/>
    <mergeCell ref="BI26:BP26"/>
    <mergeCell ref="BQ26:BW26"/>
    <mergeCell ref="BX26:CD26"/>
    <mergeCell ref="CE26:CR26"/>
    <mergeCell ref="AA25:AN25"/>
    <mergeCell ref="AO25:AW25"/>
    <mergeCell ref="AX25:BH25"/>
    <mergeCell ref="BI25:BP25"/>
    <mergeCell ref="BQ25:BW25"/>
    <mergeCell ref="BX25:CD25"/>
    <mergeCell ref="AA23:AN23"/>
    <mergeCell ref="AO23:AW23"/>
    <mergeCell ref="AX23:AZ23"/>
    <mergeCell ref="BG23:BM23"/>
    <mergeCell ref="BN23:CF23"/>
    <mergeCell ref="AA24:AN24"/>
    <mergeCell ref="AO24:AW24"/>
    <mergeCell ref="AX24:AZ24"/>
    <mergeCell ref="AA22:AN22"/>
    <mergeCell ref="AO22:AW22"/>
    <mergeCell ref="BG22:BM22"/>
    <mergeCell ref="BN22:CA22"/>
    <mergeCell ref="CB22:CF22"/>
    <mergeCell ref="CG22:CZ22"/>
    <mergeCell ref="BW19:CM19"/>
    <mergeCell ref="AA21:AN21"/>
    <mergeCell ref="AO21:AW21"/>
    <mergeCell ref="AX21:AZ21"/>
    <mergeCell ref="BG21:BO21"/>
    <mergeCell ref="BP21:BY21"/>
    <mergeCell ref="BZ21:CC21"/>
    <mergeCell ref="CD21:CT21"/>
    <mergeCell ref="CI16:CR16"/>
    <mergeCell ref="CS16:CZ16"/>
    <mergeCell ref="Q18:AB18"/>
    <mergeCell ref="BT18:BV18"/>
    <mergeCell ref="BW18:CM18"/>
    <mergeCell ref="CN18:CR18"/>
    <mergeCell ref="A16:AZ16"/>
    <mergeCell ref="BA16:BD16"/>
    <mergeCell ref="BE16:BH16"/>
    <mergeCell ref="BI16:BQ16"/>
    <mergeCell ref="BR16:BY16"/>
    <mergeCell ref="BZ16:CH16"/>
    <mergeCell ref="AC18:BD18"/>
    <mergeCell ref="BE15:BH15"/>
    <mergeCell ref="BI15:BQ15"/>
    <mergeCell ref="BR15:BY15"/>
    <mergeCell ref="BZ15:CH15"/>
    <mergeCell ref="CI15:CR15"/>
    <mergeCell ref="CS15:CZ15"/>
    <mergeCell ref="A15:C15"/>
    <mergeCell ref="D15:P15"/>
    <mergeCell ref="Q15:AB15"/>
    <mergeCell ref="AC15:AL15"/>
    <mergeCell ref="AM15:AZ15"/>
    <mergeCell ref="BA15:BD15"/>
    <mergeCell ref="BE14:BH14"/>
    <mergeCell ref="BI14:BQ14"/>
    <mergeCell ref="BR14:BY14"/>
    <mergeCell ref="BZ14:CH14"/>
    <mergeCell ref="CI14:CR14"/>
    <mergeCell ref="CS14:CZ14"/>
    <mergeCell ref="A14:C14"/>
    <mergeCell ref="D14:P14"/>
    <mergeCell ref="Q14:AB14"/>
    <mergeCell ref="AC14:AL14"/>
    <mergeCell ref="AM14:AZ14"/>
    <mergeCell ref="BA14:BD14"/>
    <mergeCell ref="BE13:BH13"/>
    <mergeCell ref="BI13:BQ13"/>
    <mergeCell ref="BR13:BY13"/>
    <mergeCell ref="BZ13:CH13"/>
    <mergeCell ref="CI13:CR13"/>
    <mergeCell ref="CS13:CZ13"/>
    <mergeCell ref="A13:C13"/>
    <mergeCell ref="D13:P13"/>
    <mergeCell ref="Q13:AB13"/>
    <mergeCell ref="AC13:AL13"/>
    <mergeCell ref="AM13:AZ13"/>
    <mergeCell ref="BA13:BD13"/>
    <mergeCell ref="BE12:BH12"/>
    <mergeCell ref="BI12:BQ12"/>
    <mergeCell ref="BR12:BY12"/>
    <mergeCell ref="BZ12:CH12"/>
    <mergeCell ref="CI12:CR12"/>
    <mergeCell ref="CS12:CZ12"/>
    <mergeCell ref="A12:C12"/>
    <mergeCell ref="D12:P12"/>
    <mergeCell ref="Q12:AB12"/>
    <mergeCell ref="AC12:AL12"/>
    <mergeCell ref="AM12:AZ12"/>
    <mergeCell ref="BA12:BD12"/>
    <mergeCell ref="BE11:BH11"/>
    <mergeCell ref="BI11:BQ11"/>
    <mergeCell ref="BR11:BY11"/>
    <mergeCell ref="BZ11:CH11"/>
    <mergeCell ref="CI11:CR11"/>
    <mergeCell ref="CS11:CZ11"/>
    <mergeCell ref="A11:C11"/>
    <mergeCell ref="D11:P11"/>
    <mergeCell ref="Q11:AB11"/>
    <mergeCell ref="AC11:AL11"/>
    <mergeCell ref="AM11:AZ11"/>
    <mergeCell ref="BA11:BD11"/>
    <mergeCell ref="BE10:BH10"/>
    <mergeCell ref="BI10:BQ10"/>
    <mergeCell ref="BR10:BY10"/>
    <mergeCell ref="BZ10:CH10"/>
    <mergeCell ref="CI10:CR10"/>
    <mergeCell ref="CS10:CZ10"/>
    <mergeCell ref="A10:C10"/>
    <mergeCell ref="D10:P10"/>
    <mergeCell ref="Q10:AB10"/>
    <mergeCell ref="AC10:AL10"/>
    <mergeCell ref="AM10:AZ10"/>
    <mergeCell ref="BA10:BD10"/>
    <mergeCell ref="BE9:BH9"/>
    <mergeCell ref="BI9:BQ9"/>
    <mergeCell ref="BR9:BY9"/>
    <mergeCell ref="BZ9:CH9"/>
    <mergeCell ref="CI9:CR9"/>
    <mergeCell ref="CS9:CZ9"/>
    <mergeCell ref="A9:C9"/>
    <mergeCell ref="D9:P9"/>
    <mergeCell ref="Q9:AB9"/>
    <mergeCell ref="AC9:AL9"/>
    <mergeCell ref="AM9:AZ9"/>
    <mergeCell ref="BA9:BD9"/>
    <mergeCell ref="BE8:BH8"/>
    <mergeCell ref="BI8:BQ8"/>
    <mergeCell ref="BR8:BY8"/>
    <mergeCell ref="BZ8:CH8"/>
    <mergeCell ref="CI8:CR8"/>
    <mergeCell ref="CS8:CZ8"/>
    <mergeCell ref="BZ7:CH7"/>
    <mergeCell ref="CI7:CR7"/>
    <mergeCell ref="CS7:CZ7"/>
    <mergeCell ref="BE7:BH7"/>
    <mergeCell ref="BI7:BQ7"/>
    <mergeCell ref="BR7:BY7"/>
    <mergeCell ref="A6:C6"/>
    <mergeCell ref="D6:P6"/>
    <mergeCell ref="Q6:AB6"/>
    <mergeCell ref="AM6:AZ6"/>
    <mergeCell ref="BA6:BD6"/>
    <mergeCell ref="A8:C8"/>
    <mergeCell ref="D8:P8"/>
    <mergeCell ref="Q8:AB8"/>
    <mergeCell ref="AC8:AL8"/>
    <mergeCell ref="AM8:AZ8"/>
    <mergeCell ref="BA8:BD8"/>
    <mergeCell ref="A7:C7"/>
    <mergeCell ref="D7:P7"/>
    <mergeCell ref="Q7:AB7"/>
    <mergeCell ref="AC7:AL7"/>
    <mergeCell ref="AM7:AZ7"/>
    <mergeCell ref="BA7:BD7"/>
    <mergeCell ref="DD24:FF24"/>
    <mergeCell ref="DD23:FF23"/>
    <mergeCell ref="CI4:CR5"/>
    <mergeCell ref="CS4:CZ5"/>
    <mergeCell ref="BA5:BD5"/>
    <mergeCell ref="BE5:BH5"/>
    <mergeCell ref="BI5:BQ5"/>
    <mergeCell ref="BR5:BY5"/>
    <mergeCell ref="A1:CZ1"/>
    <mergeCell ref="A2:CZ2"/>
    <mergeCell ref="A4:C5"/>
    <mergeCell ref="D4:P5"/>
    <mergeCell ref="Q4:AB5"/>
    <mergeCell ref="AC4:AL5"/>
    <mergeCell ref="AM4:AZ5"/>
    <mergeCell ref="BA4:BH4"/>
    <mergeCell ref="BI4:BY4"/>
    <mergeCell ref="BZ4:CH5"/>
    <mergeCell ref="BE6:BH6"/>
    <mergeCell ref="BI6:BQ6"/>
    <mergeCell ref="BR6:BY6"/>
    <mergeCell ref="BZ6:CH6"/>
    <mergeCell ref="CI6:CR6"/>
    <mergeCell ref="CS6:CZ6"/>
  </mergeCells>
  <pageMargins left="0.11811023622047245" right="0" top="0.35433070866141736" bottom="0" header="0.31496062992125984" footer="0.31496062992125984"/>
  <pageSetup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คำอธิบาย</vt:lpstr>
      <vt:lpstr>บันทึกข้อมูล</vt:lpstr>
      <vt:lpstr>รว.1</vt:lpstr>
      <vt:lpstr>รว.2</vt:lpstr>
      <vt:lpstr>รว.3</vt:lpstr>
      <vt:lpstr>รว.4</vt:lpstr>
      <vt:lpstr>รว.7</vt:lpstr>
      <vt:lpstr>รว.8 มีสินบน</vt:lpstr>
      <vt:lpstr>รว.8 ไม่มีสินบน</vt:lpstr>
      <vt:lpstr>รว.9</vt:lpstr>
      <vt:lpstr>รว.10</vt:lpstr>
      <vt:lpstr>สำเนาบัตร</vt:lpstr>
    </vt:vector>
  </TitlesOfParts>
  <Company>Excise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Excise</dc:creator>
  <cp:lastModifiedBy>Excise</cp:lastModifiedBy>
  <cp:lastPrinted>2017-12-12T09:13:09Z</cp:lastPrinted>
  <dcterms:created xsi:type="dcterms:W3CDTF">2017-11-24T06:01:14Z</dcterms:created>
  <dcterms:modified xsi:type="dcterms:W3CDTF">2017-12-12T09:18:22Z</dcterms:modified>
</cp:coreProperties>
</file>